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495" windowWidth="19440" windowHeight="6270" tabRatio="864" activeTab="2"/>
  </bookViews>
  <sheets>
    <sheet name="текст" sheetId="1" r:id="rId1"/>
    <sheet name="№1источ" sheetId="2" r:id="rId2"/>
    <sheet name="№2 админ дох" sheetId="3" r:id="rId3"/>
    <sheet name="№3 админ источн" sheetId="4" r:id="rId4"/>
    <sheet name="№4 доходы на 2021-2023" sheetId="5" r:id="rId5"/>
    <sheet name="№5 функц 2021-2023" sheetId="6" r:id="rId6"/>
    <sheet name="№6 вед 2021-2023" sheetId="7" r:id="rId7"/>
    <sheet name="№7 (ЦСР,ВР,РП)2021-2023" sheetId="8" r:id="rId8"/>
    <sheet name="№8 дотации" sheetId="9" r:id="rId9"/>
    <sheet name="№9 ВУС" sheetId="10" r:id="rId10"/>
    <sheet name="№10 админкомиссии" sheetId="11" r:id="rId11"/>
    <sheet name="№11 сбалансированность" sheetId="12" r:id="rId12"/>
    <sheet name="№12 аккарицидные" sheetId="13" r:id="rId13"/>
    <sheet name="№13 прогр заимств" sheetId="14" r:id="rId14"/>
    <sheet name="№14 пожарн безоп" sheetId="15" r:id="rId15"/>
    <sheet name="№15 ремонт дорог" sheetId="16" r:id="rId16"/>
    <sheet name="№16содер.дорог" sheetId="17" r:id="rId17"/>
    <sheet name="№17 дорож.знаки" sheetId="18" r:id="rId18"/>
    <sheet name="№18 воин.захор." sheetId="19" r:id="rId19"/>
  </sheets>
  <definedNames>
    <definedName name="_xlnm._FilterDatabase" localSheetId="4" hidden="1">'№4 доходы на 2021-2023'!$A$15:$M$15</definedName>
    <definedName name="_xlnm._FilterDatabase" localSheetId="6" hidden="1">'№6 вед 2021-2023'!$A$9:$I$513</definedName>
    <definedName name="_xlnm._FilterDatabase" localSheetId="7" hidden="1">'№7 (ЦСР,ВР,РП)2021-2023'!$A$10:$H$663</definedName>
    <definedName name="_xlnm.Print_Area" localSheetId="11">'№11 сбалансированность'!$A$1:$E$23</definedName>
    <definedName name="_xlnm.Print_Area" localSheetId="14">'№14 пожарн безоп'!$A$1:$E$26</definedName>
    <definedName name="_xlnm.Print_Area" localSheetId="15">'№15 ремонт дорог'!$A$1:$E$22</definedName>
    <definedName name="_xlnm.Print_Area" localSheetId="1">'№1источ'!$A$1:$F$21</definedName>
    <definedName name="_xlnm.Print_Area" localSheetId="2">'№2 админ дох'!$A$1:$D$252</definedName>
    <definedName name="_xlnm.Print_Area" localSheetId="4">'№4 доходы на 2021-2023'!$A$1:$M$183</definedName>
    <definedName name="_xlnm.Print_Area" localSheetId="5">'№5 функц 2021-2023'!$A$1:$F$53</definedName>
    <definedName name="_xlnm.Print_Area" localSheetId="6">'№6 вед 2021-2023'!$A$1:$I$516</definedName>
    <definedName name="_xlnm.Print_Area" localSheetId="7">'№7 (ЦСР,ВР,РП)2021-2023'!$A$1:$H$663</definedName>
    <definedName name="_xlnm.Print_Area" localSheetId="9">'№9 ВУС'!$A$1:$E$25</definedName>
    <definedName name="_xlnm.Print_Area" localSheetId="0">'текст'!$A$1:$M$183</definedName>
  </definedNames>
  <calcPr fullCalcOnLoad="1"/>
</workbook>
</file>

<file path=xl/sharedStrings.xml><?xml version="1.0" encoding="utf-8"?>
<sst xmlns="http://schemas.openxmlformats.org/spreadsheetml/2006/main" count="8347" uniqueCount="1927">
  <si>
    <t>791 01 05 02 01 05 0000 510</t>
  </si>
  <si>
    <t>791 01 05 00 00 00 0000 600</t>
  </si>
  <si>
    <t>791 01 05 02 00 00 0000 600</t>
  </si>
  <si>
    <t>Дотации бюджетам муниципальных районов на выравнивание бюджетной обеспеченности</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</si>
  <si>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</si>
  <si>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</si>
  <si>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Подпрограмма "Модернизация, реконструкция и капитальный ремонт объектов коммунальной инфраструктуры Казачинского района"</t>
  </si>
  <si>
    <t>1004</t>
  </si>
  <si>
    <t>1006</t>
  </si>
  <si>
    <t>Раздел-подраздел</t>
  </si>
  <si>
    <t>0100</t>
  </si>
  <si>
    <t>0400</t>
  </si>
  <si>
    <t>0500</t>
  </si>
  <si>
    <t>0700</t>
  </si>
  <si>
    <t>0800</t>
  </si>
  <si>
    <t>0900</t>
  </si>
  <si>
    <t>1000</t>
  </si>
  <si>
    <t>1100</t>
  </si>
  <si>
    <t>Приложение № 1</t>
  </si>
  <si>
    <t>Муниципальная программа Казачинского района "Развитие образования Казачинского района"</t>
  </si>
  <si>
    <t>42</t>
  </si>
  <si>
    <t>43</t>
  </si>
  <si>
    <t>791 01 05 02 01 00 0000 610</t>
  </si>
  <si>
    <t>МО Мокрушинский сельсовет</t>
  </si>
  <si>
    <t>131</t>
  </si>
  <si>
    <t xml:space="preserve">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</si>
  <si>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Непрограммные расходы отдельных органов местного самоуправления</t>
  </si>
  <si>
    <t>Функционирование финансового управления администрации Казачинского района</t>
  </si>
  <si>
    <t>Функционирование высшего должностного лица субъекта Российской Федерации и муниципального образования</t>
  </si>
  <si>
    <t>Расходы на выплаты персоналу государственных (муниципальных) органов</t>
  </si>
  <si>
    <t>850</t>
  </si>
  <si>
    <t>800</t>
  </si>
  <si>
    <t>Иные бюджетные ассигнования</t>
  </si>
  <si>
    <t>Уплата налогов, сборов и иных платежей</t>
  </si>
  <si>
    <t>Непрограммные расходы на функционирование высшего должностного лица муниципального образования</t>
  </si>
  <si>
    <t>Непрограммные расходы представительного органа местного самоуправления</t>
  </si>
  <si>
    <t>Подпрограмма "Развитие дошкольного образования"</t>
  </si>
  <si>
    <t>Социальное обеспечение и иные выплаты населению</t>
  </si>
  <si>
    <t>Публичные нормативные социальные выплаты гражданам</t>
  </si>
  <si>
    <t>раздел - подраздел</t>
  </si>
  <si>
    <t xml:space="preserve">Дотации </t>
  </si>
  <si>
    <t>Субвенции</t>
  </si>
  <si>
    <t>Отдел культуры, спорта, туризма и молодежной политики администрации Казачинского района</t>
  </si>
  <si>
    <t>ДОХОДЫ ОТ ИСПОЛЬЗОВАНИЯ ИМУЩЕСТВА, НАХОДЯЩЕГОСЯ В ГОСУДАРСТВЕННОЙ И МУНИЦИПАЛЬНОЙ СОБСТВЕННОСТИ</t>
  </si>
  <si>
    <t>Мобилизационная и вневойсковая подготовка</t>
  </si>
  <si>
    <t>0200</t>
  </si>
  <si>
    <t>0203</t>
  </si>
  <si>
    <t>Муниципальная программа "Развитие транспортной системы Казачинского района"</t>
  </si>
  <si>
    <t>791 01 05 00 00 00 0000 000</t>
  </si>
  <si>
    <t>791 01 05 00 00 00 0000 500</t>
  </si>
  <si>
    <t>791 01 05 02 00 00 0000 500</t>
  </si>
  <si>
    <t>791 01 05 02 01 00 0000 510</t>
  </si>
  <si>
    <t>0440080210</t>
  </si>
  <si>
    <t>9100000000</t>
  </si>
  <si>
    <t>9110000000</t>
  </si>
  <si>
    <t>9110080210</t>
  </si>
  <si>
    <t>9200000000</t>
  </si>
  <si>
    <t>9210000000</t>
  </si>
  <si>
    <t>9210080210</t>
  </si>
  <si>
    <t>9300000000</t>
  </si>
  <si>
    <t>9310000000</t>
  </si>
  <si>
    <t>9310080210</t>
  </si>
  <si>
    <t>9310080250</t>
  </si>
  <si>
    <t>0400000000</t>
  </si>
  <si>
    <t>0440000000</t>
  </si>
  <si>
    <t>8100000000</t>
  </si>
  <si>
    <t>8110000000</t>
  </si>
  <si>
    <t>8110076040</t>
  </si>
  <si>
    <t>8110080210</t>
  </si>
  <si>
    <t>8110080050</t>
  </si>
  <si>
    <t>0440075190</t>
  </si>
  <si>
    <t>0600000000</t>
  </si>
  <si>
    <t>0630000000</t>
  </si>
  <si>
    <t>0630084480</t>
  </si>
  <si>
    <t>0900000000</t>
  </si>
  <si>
    <t>0910000000</t>
  </si>
  <si>
    <t>0910085000</t>
  </si>
  <si>
    <t>8110074290</t>
  </si>
  <si>
    <t>8110080220</t>
  </si>
  <si>
    <t>8110080850</t>
  </si>
  <si>
    <t>0700000000</t>
  </si>
  <si>
    <t>0710000000</t>
  </si>
  <si>
    <t>1100000000</t>
  </si>
  <si>
    <t>1120000000</t>
  </si>
  <si>
    <t>1120083010</t>
  </si>
  <si>
    <t>1120083030</t>
  </si>
  <si>
    <t>0720000000</t>
  </si>
  <si>
    <t>1000000000</t>
  </si>
  <si>
    <t>1090000000</t>
  </si>
  <si>
    <t>1090096010</t>
  </si>
  <si>
    <t>0800000000</t>
  </si>
  <si>
    <t>0810000000</t>
  </si>
  <si>
    <t>0100000000</t>
  </si>
  <si>
    <t>0130000000</t>
  </si>
  <si>
    <t>0130080610</t>
  </si>
  <si>
    <t>0610000000</t>
  </si>
  <si>
    <t>0610084470</t>
  </si>
  <si>
    <t>0620000000</t>
  </si>
  <si>
    <t>0620084470</t>
  </si>
  <si>
    <t>0410000000</t>
  </si>
  <si>
    <t>0410080610</t>
  </si>
  <si>
    <t>0420000000</t>
  </si>
  <si>
    <t>0420080610</t>
  </si>
  <si>
    <t>0430000000</t>
  </si>
  <si>
    <t>0430080210</t>
  </si>
  <si>
    <t>0430080610</t>
  </si>
  <si>
    <t>0500000000</t>
  </si>
  <si>
    <t>0110000000</t>
  </si>
  <si>
    <t>0110075880</t>
  </si>
  <si>
    <t>0110080610</t>
  </si>
  <si>
    <t>0120000000</t>
  </si>
  <si>
    <t>0120075640</t>
  </si>
  <si>
    <t>0120080610</t>
  </si>
  <si>
    <t>0120080930</t>
  </si>
  <si>
    <t>0130080670</t>
  </si>
  <si>
    <t>0140000000</t>
  </si>
  <si>
    <t>0140080640</t>
  </si>
  <si>
    <t>0140080650</t>
  </si>
  <si>
    <t>0140080660</t>
  </si>
  <si>
    <t>0140084470</t>
  </si>
  <si>
    <t>0150000000</t>
  </si>
  <si>
    <t>0150075520</t>
  </si>
  <si>
    <t>0150080210</t>
  </si>
  <si>
    <t>0150080610</t>
  </si>
  <si>
    <t>0110075540</t>
  </si>
  <si>
    <t>0120075660</t>
  </si>
  <si>
    <t>0110075560</t>
  </si>
  <si>
    <t>0230000000</t>
  </si>
  <si>
    <t>0230080210</t>
  </si>
  <si>
    <t>0240000000</t>
  </si>
  <si>
    <t>0240080210</t>
  </si>
  <si>
    <t>0240082070</t>
  </si>
  <si>
    <t>8180000000</t>
  </si>
  <si>
    <t>8180075140</t>
  </si>
  <si>
    <t>8180051180</t>
  </si>
  <si>
    <t>0200000000</t>
  </si>
  <si>
    <t>0210000000</t>
  </si>
  <si>
    <t>0210076010</t>
  </si>
  <si>
    <t>0210091300</t>
  </si>
  <si>
    <t>0210093500</t>
  </si>
  <si>
    <t>Подпрограмма "Развитие транспортного комплекса Казачинского района"</t>
  </si>
  <si>
    <t xml:space="preserve">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</si>
  <si>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Муниципальная программа Казачинского района "Поддержка и развитие малого и среднего предпринимательства в Казачинском районе"</t>
  </si>
  <si>
    <t xml:space="preserve">Прочие межбюджетные трансферты общего характера
</t>
  </si>
  <si>
    <t>1403</t>
  </si>
  <si>
    <t>200</t>
  </si>
  <si>
    <t>НАЛОГИ НА СОВОКУПНЫЙ ДОХОД</t>
  </si>
  <si>
    <t>Государственная пошлина по делам, рассматриваемым в судах общей юрисдикции, мировыми судьями</t>
  </si>
  <si>
    <t>Код классификации доходов бюджета</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</si>
  <si>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</si>
  <si>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</si>
  <si>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</si>
  <si>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Субсидии бюджетам бюджетной системы Российской Федерации (межбюджетные субсидии)</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</si>
  <si>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</si>
  <si>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</si>
  <si>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заключенными соглашениями </t>
  </si>
  <si>
    <t>66</t>
  </si>
  <si>
    <t>67</t>
  </si>
  <si>
    <t>300</t>
  </si>
  <si>
    <t>320</t>
  </si>
  <si>
    <t>379</t>
  </si>
  <si>
    <t>380</t>
  </si>
  <si>
    <t>53</t>
  </si>
  <si>
    <t>МО Казачинский сельсовет</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</si>
  <si>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</si>
  <si>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</si>
  <si>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178</t>
  </si>
  <si>
    <t>Всего</t>
  </si>
  <si>
    <t>Другие общегосударственные вопросы</t>
  </si>
  <si>
    <t>293</t>
  </si>
  <si>
    <t>294</t>
  </si>
  <si>
    <t>295</t>
  </si>
  <si>
    <t>296</t>
  </si>
  <si>
    <t>301</t>
  </si>
  <si>
    <t>302</t>
  </si>
  <si>
    <t>303</t>
  </si>
  <si>
    <t>304</t>
  </si>
  <si>
    <t>305</t>
  </si>
  <si>
    <t>306</t>
  </si>
  <si>
    <t>307</t>
  </si>
  <si>
    <t>308</t>
  </si>
  <si>
    <t>309</t>
  </si>
  <si>
    <t>313</t>
  </si>
  <si>
    <t>314</t>
  </si>
  <si>
    <t>315</t>
  </si>
  <si>
    <t>316</t>
  </si>
  <si>
    <t>317</t>
  </si>
  <si>
    <t>318</t>
  </si>
  <si>
    <t>321</t>
  </si>
  <si>
    <t>322</t>
  </si>
  <si>
    <t>323</t>
  </si>
  <si>
    <t>324</t>
  </si>
  <si>
    <t>325</t>
  </si>
  <si>
    <t>326</t>
  </si>
  <si>
    <t>329</t>
  </si>
  <si>
    <t>330</t>
  </si>
  <si>
    <t>331</t>
  </si>
  <si>
    <t>332</t>
  </si>
  <si>
    <t>333</t>
  </si>
  <si>
    <t>334</t>
  </si>
  <si>
    <t>344</t>
  </si>
  <si>
    <t>345</t>
  </si>
  <si>
    <t>346</t>
  </si>
  <si>
    <t>347</t>
  </si>
  <si>
    <t>350</t>
  </si>
  <si>
    <t>363</t>
  </si>
  <si>
    <t>364</t>
  </si>
  <si>
    <t>368</t>
  </si>
  <si>
    <t>369</t>
  </si>
  <si>
    <t>370</t>
  </si>
  <si>
    <t>371</t>
  </si>
  <si>
    <t>372</t>
  </si>
  <si>
    <t>373</t>
  </si>
  <si>
    <t>374</t>
  </si>
  <si>
    <t>375</t>
  </si>
  <si>
    <t>376</t>
  </si>
  <si>
    <t>377</t>
  </si>
  <si>
    <t>378</t>
  </si>
  <si>
    <t>385</t>
  </si>
  <si>
    <t>386</t>
  </si>
  <si>
    <t>387</t>
  </si>
  <si>
    <t>388</t>
  </si>
  <si>
    <t>389</t>
  </si>
  <si>
    <t>390</t>
  </si>
  <si>
    <t>397</t>
  </si>
  <si>
    <t>398</t>
  </si>
  <si>
    <t>399</t>
  </si>
  <si>
    <t>401</t>
  </si>
  <si>
    <t>402</t>
  </si>
  <si>
    <t>403</t>
  </si>
  <si>
    <t>405</t>
  </si>
  <si>
    <t>411</t>
  </si>
  <si>
    <t>412</t>
  </si>
  <si>
    <t>413</t>
  </si>
  <si>
    <t>414</t>
  </si>
  <si>
    <t>415</t>
  </si>
  <si>
    <t>416</t>
  </si>
  <si>
    <t>417</t>
  </si>
  <si>
    <t>418</t>
  </si>
  <si>
    <t>419</t>
  </si>
  <si>
    <t>420</t>
  </si>
  <si>
    <t>424</t>
  </si>
  <si>
    <t>425</t>
  </si>
  <si>
    <t>426</t>
  </si>
  <si>
    <t>427</t>
  </si>
  <si>
    <t>428</t>
  </si>
  <si>
    <t>429</t>
  </si>
  <si>
    <t>430</t>
  </si>
  <si>
    <t>432</t>
  </si>
  <si>
    <t>433</t>
  </si>
  <si>
    <t>443</t>
  </si>
  <si>
    <t>444</t>
  </si>
  <si>
    <t>445</t>
  </si>
  <si>
    <t>446</t>
  </si>
  <si>
    <t>457</t>
  </si>
  <si>
    <t>458</t>
  </si>
  <si>
    <t>459</t>
  </si>
  <si>
    <t>460</t>
  </si>
  <si>
    <t>461</t>
  </si>
  <si>
    <t>462</t>
  </si>
  <si>
    <t>463</t>
  </si>
  <si>
    <t>464</t>
  </si>
  <si>
    <t>467</t>
  </si>
  <si>
    <t>468</t>
  </si>
  <si>
    <t>474</t>
  </si>
  <si>
    <t>475</t>
  </si>
  <si>
    <t>476</t>
  </si>
  <si>
    <t>477</t>
  </si>
  <si>
    <t>478</t>
  </si>
  <si>
    <t>479</t>
  </si>
  <si>
    <t>480</t>
  </si>
  <si>
    <t>481</t>
  </si>
  <si>
    <t>482</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</si>
  <si>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</si>
  <si>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</si>
  <si>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</si>
  <si>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123</t>
  </si>
  <si>
    <t>46</t>
  </si>
  <si>
    <t>(рублей)</t>
  </si>
  <si>
    <t xml:space="preserve"> Наименование показателя</t>
  </si>
  <si>
    <t>Пенсионное обеспечение</t>
  </si>
  <si>
    <t>Муниципальная программа "Развитие физической культуры и спорта в Казачинском районе"</t>
  </si>
  <si>
    <t>Физическая культура и спорт</t>
  </si>
  <si>
    <t>0102</t>
  </si>
  <si>
    <t>0103</t>
  </si>
  <si>
    <t>0104</t>
  </si>
  <si>
    <t>0106</t>
  </si>
  <si>
    <t>0405</t>
  </si>
  <si>
    <t>0408</t>
  </si>
  <si>
    <t>0412</t>
  </si>
  <si>
    <t>0701</t>
  </si>
  <si>
    <t>0702</t>
  </si>
  <si>
    <t>0707</t>
  </si>
  <si>
    <t>0709</t>
  </si>
  <si>
    <t>0801</t>
  </si>
  <si>
    <t>1001</t>
  </si>
  <si>
    <t>1003</t>
  </si>
  <si>
    <t>Увеличение прочих остатков средств бюджетов</t>
  </si>
  <si>
    <t>Приложение № 2</t>
  </si>
  <si>
    <t>Код</t>
  </si>
  <si>
    <t>13</t>
  </si>
  <si>
    <t>22</t>
  </si>
  <si>
    <t>29</t>
  </si>
  <si>
    <t>30</t>
  </si>
  <si>
    <t>31</t>
  </si>
  <si>
    <t>32</t>
  </si>
  <si>
    <t>33</t>
  </si>
  <si>
    <t>35</t>
  </si>
  <si>
    <t>36</t>
  </si>
  <si>
    <t>37</t>
  </si>
  <si>
    <t>38</t>
  </si>
  <si>
    <t>Общее образование</t>
  </si>
  <si>
    <t>Другие вопросы в области образования</t>
  </si>
  <si>
    <t>Социальная политика</t>
  </si>
  <si>
    <t>Социальное обеспечение  населения</t>
  </si>
  <si>
    <t>062</t>
  </si>
  <si>
    <t>Культура</t>
  </si>
  <si>
    <t>101</t>
  </si>
  <si>
    <t>районного Совета депутатов</t>
  </si>
  <si>
    <t>Прочие межбюджетные трансферты общего характера</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</si>
  <si>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</si>
  <si>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</si>
  <si>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</si>
  <si>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 xml:space="preserve">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</si>
  <si>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520</t>
  </si>
  <si>
    <t>521</t>
  </si>
  <si>
    <t>522</t>
  </si>
  <si>
    <t>523</t>
  </si>
  <si>
    <t>524</t>
  </si>
  <si>
    <t>525</t>
  </si>
  <si>
    <t>0300</t>
  </si>
  <si>
    <t>Социальные выплаты гражданам, кроме публичных нормативных социальных выплат</t>
  </si>
  <si>
    <t>Предоставление субсидий бюджетным, автономным учреждениям и иным некоммерческим организациям</t>
  </si>
  <si>
    <t>Субсидии бюджетным учреждениям</t>
  </si>
  <si>
    <t>Дошкольное образование</t>
  </si>
  <si>
    <t>96</t>
  </si>
  <si>
    <t>97</t>
  </si>
  <si>
    <t>98</t>
  </si>
  <si>
    <t>99</t>
  </si>
  <si>
    <t>100</t>
  </si>
  <si>
    <t>102</t>
  </si>
  <si>
    <t>103</t>
  </si>
  <si>
    <t>104</t>
  </si>
  <si>
    <t>105</t>
  </si>
  <si>
    <t>106</t>
  </si>
  <si>
    <t>107</t>
  </si>
  <si>
    <t>108</t>
  </si>
  <si>
    <t>109</t>
  </si>
  <si>
    <t>110</t>
  </si>
  <si>
    <t>111</t>
  </si>
  <si>
    <t>112</t>
  </si>
  <si>
    <t>113</t>
  </si>
  <si>
    <t>114</t>
  </si>
  <si>
    <t>117</t>
  </si>
  <si>
    <t>118</t>
  </si>
  <si>
    <t>119</t>
  </si>
  <si>
    <t>120</t>
  </si>
  <si>
    <t>130</t>
  </si>
  <si>
    <t>( рублей)</t>
  </si>
  <si>
    <t>№ п/п</t>
  </si>
  <si>
    <t>Внутренние заимствования (привлечение, гашение)</t>
  </si>
  <si>
    <t>Бюджетные кредиты от других бюджетов бюджетной системы Российской Федерации</t>
  </si>
  <si>
    <t>1.1</t>
  </si>
  <si>
    <t xml:space="preserve">получение </t>
  </si>
  <si>
    <t>1.2</t>
  </si>
  <si>
    <t>погашение</t>
  </si>
  <si>
    <t>Межбюджетные трансферты</t>
  </si>
  <si>
    <t>Другие вопросы в области социальной политики</t>
  </si>
  <si>
    <t>Наименование муниципального образования</t>
  </si>
  <si>
    <t>Охрана семьи и детства</t>
  </si>
  <si>
    <t>78</t>
  </si>
  <si>
    <t>79</t>
  </si>
  <si>
    <t>80</t>
  </si>
  <si>
    <t>81</t>
  </si>
  <si>
    <t>82</t>
  </si>
  <si>
    <t>83</t>
  </si>
  <si>
    <t>84</t>
  </si>
  <si>
    <t>89</t>
  </si>
  <si>
    <t>90</t>
  </si>
  <si>
    <t>Жилищно-коммунальное хозяйство</t>
  </si>
  <si>
    <t>34</t>
  </si>
  <si>
    <t>39</t>
  </si>
  <si>
    <t>40</t>
  </si>
  <si>
    <t>41</t>
  </si>
  <si>
    <t>Финансовое управление администрации Казачинского района</t>
  </si>
  <si>
    <t>791 01 05 02 01 05 0000 610</t>
  </si>
  <si>
    <t>0804</t>
  </si>
  <si>
    <t>Другие вопросы в области культуры,  кинематографии</t>
  </si>
  <si>
    <t>0909</t>
  </si>
  <si>
    <t>1102</t>
  </si>
  <si>
    <t>Иные закупки товаров, работ и услуг для обеспечения государственных (муниципальных) нужд</t>
  </si>
  <si>
    <t>Прочие субсидии бюджетам муниципальных районов</t>
  </si>
  <si>
    <t>Изменение остатков средств на счетах по учету средств бюджета</t>
  </si>
  <si>
    <t>Иные межбюджетные трансферты</t>
  </si>
  <si>
    <t>Массовый спорт</t>
  </si>
  <si>
    <t>404</t>
  </si>
  <si>
    <t>394</t>
  </si>
  <si>
    <t>395</t>
  </si>
  <si>
    <t>396</t>
  </si>
  <si>
    <t>434</t>
  </si>
  <si>
    <t>435</t>
  </si>
  <si>
    <t>436</t>
  </si>
  <si>
    <t>465</t>
  </si>
  <si>
    <t>466</t>
  </si>
  <si>
    <t>483</t>
  </si>
  <si>
    <t>484</t>
  </si>
  <si>
    <t>496</t>
  </si>
  <si>
    <t>497</t>
  </si>
  <si>
    <t>498</t>
  </si>
  <si>
    <t>499</t>
  </si>
  <si>
    <t>501</t>
  </si>
  <si>
    <t>502</t>
  </si>
  <si>
    <t>503</t>
  </si>
  <si>
    <t>504</t>
  </si>
  <si>
    <t>505</t>
  </si>
  <si>
    <t>506</t>
  </si>
  <si>
    <t>507</t>
  </si>
  <si>
    <t>508</t>
  </si>
  <si>
    <t>509</t>
  </si>
  <si>
    <t>511</t>
  </si>
  <si>
    <t>512</t>
  </si>
  <si>
    <t>513</t>
  </si>
  <si>
    <t>514</t>
  </si>
  <si>
    <t>515</t>
  </si>
  <si>
    <t>516</t>
  </si>
  <si>
    <t>517</t>
  </si>
  <si>
    <t>518</t>
  </si>
  <si>
    <t>519</t>
  </si>
  <si>
    <t>85</t>
  </si>
  <si>
    <t>86</t>
  </si>
  <si>
    <t>87</t>
  </si>
  <si>
    <t>88</t>
  </si>
  <si>
    <t>121</t>
  </si>
  <si>
    <t>122</t>
  </si>
  <si>
    <t>ИСТОЧНИКИ ВНУТРЕННЕГО ФИНАНСИРОВАНИЯ ДЕФИЦИТОВ  БЮДЖЕТОВ</t>
  </si>
  <si>
    <t>791 01 00 00 00 00 0000 000</t>
  </si>
  <si>
    <t>Плата за негативное воздействие на окружающую среду</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</si>
  <si>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</si>
  <si>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Налог на прибыль организаций</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</si>
  <si>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</si>
  <si>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Муниципальная программа Казачинского района "Обеспечение жизнедеятельности Казачинского района"</t>
  </si>
  <si>
    <t>526</t>
  </si>
  <si>
    <t>527</t>
  </si>
  <si>
    <t>528</t>
  </si>
  <si>
    <t>529</t>
  </si>
  <si>
    <t>531</t>
  </si>
  <si>
    <t>532</t>
  </si>
  <si>
    <t>533</t>
  </si>
  <si>
    <t>534</t>
  </si>
  <si>
    <t>535</t>
  </si>
  <si>
    <t>536</t>
  </si>
  <si>
    <t>539</t>
  </si>
  <si>
    <t>541</t>
  </si>
  <si>
    <t>542</t>
  </si>
  <si>
    <t>543</t>
  </si>
  <si>
    <t>469</t>
  </si>
  <si>
    <t>470</t>
  </si>
  <si>
    <t>471</t>
  </si>
  <si>
    <t>472</t>
  </si>
  <si>
    <t>473</t>
  </si>
  <si>
    <t>510</t>
  </si>
  <si>
    <t>Образование</t>
  </si>
  <si>
    <t>4</t>
  </si>
  <si>
    <t>5</t>
  </si>
  <si>
    <t>6</t>
  </si>
  <si>
    <t>7</t>
  </si>
  <si>
    <t>8</t>
  </si>
  <si>
    <t>9</t>
  </si>
  <si>
    <t>10</t>
  </si>
  <si>
    <t>11</t>
  </si>
  <si>
    <t>12</t>
  </si>
  <si>
    <t>14</t>
  </si>
  <si>
    <t>15</t>
  </si>
  <si>
    <t>16</t>
  </si>
  <si>
    <t>17</t>
  </si>
  <si>
    <t>18</t>
  </si>
  <si>
    <t>544</t>
  </si>
  <si>
    <t>545</t>
  </si>
  <si>
    <t>546</t>
  </si>
  <si>
    <t>547</t>
  </si>
  <si>
    <t>548</t>
  </si>
  <si>
    <t>549</t>
  </si>
  <si>
    <t>550</t>
  </si>
  <si>
    <t>551</t>
  </si>
  <si>
    <t>552</t>
  </si>
  <si>
    <t>553</t>
  </si>
  <si>
    <t>554</t>
  </si>
  <si>
    <t>ДОХОДЫ ОТ ПРОДАЖИ МАТЕРИАЛЬНЫХ И НЕМАТЕРИАЛЬНЫХ АКТИВОВ</t>
  </si>
  <si>
    <t>Резервные фонды</t>
  </si>
  <si>
    <t>19</t>
  </si>
  <si>
    <t>20</t>
  </si>
  <si>
    <t>21</t>
  </si>
  <si>
    <t>Национальная экономика</t>
  </si>
  <si>
    <t>Сельское хозяйство и рыболовство</t>
  </si>
  <si>
    <t>23</t>
  </si>
  <si>
    <t>135</t>
  </si>
  <si>
    <t xml:space="preserve">062 </t>
  </si>
  <si>
    <t>БЕЗВОЗМЕЗДНЫЕ ПОСТУПЛЕНИЯ ОТ ДРУГИХ БЮДЖЕТОВ БЮДЖЕТНОЙ СИСТЕМЫ РОССИЙСКОЙ ФЕДЕРАЦИИ</t>
  </si>
  <si>
    <t>193</t>
  </si>
  <si>
    <t>194</t>
  </si>
  <si>
    <t>195</t>
  </si>
  <si>
    <t>196</t>
  </si>
  <si>
    <t>197</t>
  </si>
  <si>
    <t>198</t>
  </si>
  <si>
    <t>199</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</si>
  <si>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</si>
  <si>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</si>
  <si>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</si>
  <si>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</si>
  <si>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</si>
  <si>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</si>
  <si>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</si>
  <si>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</si>
  <si>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</si>
  <si>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</si>
  <si>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</si>
  <si>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</si>
  <si>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</si>
  <si>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</si>
  <si>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</si>
  <si>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</si>
  <si>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</si>
  <si>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</si>
  <si>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</si>
  <si>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</si>
  <si>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</si>
  <si>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</si>
  <si>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</si>
  <si>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</si>
  <si>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</si>
  <si>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</si>
  <si>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</si>
  <si>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</si>
  <si>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</si>
  <si>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</si>
  <si>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</si>
  <si>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</si>
  <si>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</si>
  <si>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</si>
  <si>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</si>
  <si>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</si>
  <si>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</si>
  <si>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</si>
  <si>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</si>
  <si>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241</t>
  </si>
  <si>
    <t>242</t>
  </si>
  <si>
    <t>243</t>
  </si>
  <si>
    <t>244</t>
  </si>
  <si>
    <t>245</t>
  </si>
  <si>
    <t>246</t>
  </si>
  <si>
    <t>247</t>
  </si>
  <si>
    <t xml:space="preserve">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</si>
  <si>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Подпрограмма "Развитие общего образования"</t>
  </si>
  <si>
    <t>Подпрограмма "Обеспечение реализации муниципальной программы и прочие мероприятия в области образования"</t>
  </si>
  <si>
    <t>005</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</si>
  <si>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</si>
  <si>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</si>
  <si>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</si>
  <si>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</si>
  <si>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</si>
  <si>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Функционирование Казачинского районного Совета депутатов</t>
  </si>
  <si>
    <t>Функционирование контрольно-счетной палаты Казачинского района</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</si>
  <si>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</si>
  <si>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 xml:space="preserve">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t>
  </si>
  <si>
    <t>Непрограммные расходы Контрольно-счетного органа муниципального образования</t>
  </si>
  <si>
    <t>Подпрограмма "Развитие архивного дела в Казачинском районе"</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</si>
  <si>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</si>
  <si>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Функционирование Главы района</t>
  </si>
  <si>
    <t>Муниципальная программа Казачинского района "Создание безопасных и комфортных условий для проживания на территории Казачинского района"</t>
  </si>
  <si>
    <t>Подпрограмма "Поддержка искусства и народного творчества"</t>
  </si>
  <si>
    <t>Подпрограмма "Сохранение культурного наследия"</t>
  </si>
  <si>
    <t>Подпрограмма "Устойчивое развитие сельских территорий"</t>
  </si>
  <si>
    <t>Подпрограмма "Обеспечение реализации муниципальной программы""</t>
  </si>
  <si>
    <t>400</t>
  </si>
  <si>
    <t>410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</si>
  <si>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</si>
  <si>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Коммунальное хозяйство</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</si>
  <si>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 </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</si>
  <si>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</si>
  <si>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</si>
  <si>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8110080700</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</si>
  <si>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</si>
  <si>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0810075700</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</si>
  <si>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</si>
  <si>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0110074080</t>
  </si>
  <si>
    <t>0120074090</t>
  </si>
  <si>
    <t>Итого источников финансирования дефицита бюджета</t>
  </si>
  <si>
    <t>1401</t>
  </si>
  <si>
    <t>0502</t>
  </si>
  <si>
    <t>69</t>
  </si>
  <si>
    <t>Увеличение прочих остатков денежных средств бюджетов</t>
  </si>
  <si>
    <t>Дотации на выравнивание бюджетной обеспеченности субъектов Российской Федерации и муниципальных образований</t>
  </si>
  <si>
    <t>Приложение № 7</t>
  </si>
  <si>
    <t>Муниципальная программа Казачинского района "Развитие транспортной системы Казачинского района"</t>
  </si>
  <si>
    <t>Подпрограмма "Повышение безопасности дорожного движения в Казачинском районе"</t>
  </si>
  <si>
    <t>МО Дудовский сельсовет</t>
  </si>
  <si>
    <t>МО Отношенский сельсовет</t>
  </si>
  <si>
    <t>ИТОГО</t>
  </si>
  <si>
    <t>381</t>
  </si>
  <si>
    <t>382</t>
  </si>
  <si>
    <t>383</t>
  </si>
  <si>
    <t>384</t>
  </si>
  <si>
    <t>28</t>
  </si>
  <si>
    <t>Другие вопросы в области национальной экономики</t>
  </si>
  <si>
    <t>139</t>
  </si>
  <si>
    <t>140</t>
  </si>
  <si>
    <t xml:space="preserve">Подпрограмма "Развитие дополнительного образования" </t>
  </si>
  <si>
    <t>Наименование главных распорядителей бюджетных средств и показателей бюджетной классификации</t>
  </si>
  <si>
    <t>код ведомства</t>
  </si>
  <si>
    <t>целевая статья</t>
  </si>
  <si>
    <t>вид расхода</t>
  </si>
  <si>
    <t>0113</t>
  </si>
  <si>
    <t xml:space="preserve">Культура, кинематография </t>
  </si>
  <si>
    <t xml:space="preserve">Другие вопросы в области культуры,  кинематографии </t>
  </si>
  <si>
    <t>Плата за размещение отходов производства и потребления</t>
  </si>
  <si>
    <t>Уменьшение прочих  остатков денежных средств бюджетов</t>
  </si>
  <si>
    <t>Приложение № 3</t>
  </si>
  <si>
    <t>Председатель контрольно-счетной палаты муниципального образования и его заместители рамках непрограммных расходов Контрольно-счетного органа муниципального образования</t>
  </si>
  <si>
    <t>124</t>
  </si>
  <si>
    <t>125</t>
  </si>
  <si>
    <t>126</t>
  </si>
  <si>
    <t>127</t>
  </si>
  <si>
    <t>128</t>
  </si>
  <si>
    <t>129</t>
  </si>
  <si>
    <t>132</t>
  </si>
  <si>
    <t>133</t>
  </si>
  <si>
    <t>134</t>
  </si>
  <si>
    <t>Доходы, поступающие в порядке возмещения расходов, понесенных в связи с эксплуатацией имущества муниципальных районов</t>
  </si>
  <si>
    <t>77</t>
  </si>
  <si>
    <t>Национальная оборона</t>
  </si>
  <si>
    <t>Уменьшение остатков средств бюджетов</t>
  </si>
  <si>
    <t>Уменьшение прочих  остатков средств бюджетов</t>
  </si>
  <si>
    <t>600</t>
  </si>
  <si>
    <t>610</t>
  </si>
  <si>
    <t>Национальная безопасность и правоохранительная деятельность</t>
  </si>
  <si>
    <t>Доходы от компенсации затрат государства</t>
  </si>
  <si>
    <t>Доходы, поступающие в порядке возмещения расходов, понесенных в связи с эксплуатацией имущества</t>
  </si>
  <si>
    <t>Налог на прибыль организаций, зачисляемый в бюджеты бюджетной системы Российской Федерации по соответствующим ставкам</t>
  </si>
  <si>
    <t>310</t>
  </si>
  <si>
    <t>Приложение № 6</t>
  </si>
  <si>
    <t>МО Вороковский сельсовет</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</si>
  <si>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</si>
  <si>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</si>
  <si>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</si>
  <si>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</si>
  <si>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
  </si>
  <si>
    <t>Социальное обеспечение населения</t>
  </si>
  <si>
    <t>530</t>
  </si>
  <si>
    <t xml:space="preserve">600 </t>
  </si>
  <si>
    <t>Отдел образования администрации Казачинского района</t>
  </si>
  <si>
    <t>Наименование кода классификации доходов бюджета</t>
  </si>
  <si>
    <t>540</t>
  </si>
  <si>
    <t>ШТРАФЫ, САНКЦИИ, ВОЗМЕЩЕНИЕ УЩЕРБА</t>
  </si>
  <si>
    <t>Субвенции бюджетам муниципальных районов на осуществление первичного воинского учета на территориях, где отсутствуют военные комиссариаты</t>
  </si>
  <si>
    <t>146</t>
  </si>
  <si>
    <t>147</t>
  </si>
  <si>
    <t>148</t>
  </si>
  <si>
    <t>149</t>
  </si>
  <si>
    <t>150</t>
  </si>
  <si>
    <t>151</t>
  </si>
  <si>
    <t>152</t>
  </si>
  <si>
    <t>153</t>
  </si>
  <si>
    <t>154</t>
  </si>
  <si>
    <t>155</t>
  </si>
  <si>
    <t>158</t>
  </si>
  <si>
    <t>159</t>
  </si>
  <si>
    <t>160</t>
  </si>
  <si>
    <t>161</t>
  </si>
  <si>
    <t>162</t>
  </si>
  <si>
    <t>163</t>
  </si>
  <si>
    <t>164</t>
  </si>
  <si>
    <t>165</t>
  </si>
  <si>
    <t>166</t>
  </si>
  <si>
    <t>167</t>
  </si>
  <si>
    <t>171</t>
  </si>
  <si>
    <t>172</t>
  </si>
  <si>
    <t>173</t>
  </si>
  <si>
    <t>174</t>
  </si>
  <si>
    <t>175</t>
  </si>
  <si>
    <t>176</t>
  </si>
  <si>
    <t>177</t>
  </si>
  <si>
    <t>179</t>
  </si>
  <si>
    <t>180</t>
  </si>
  <si>
    <t>181</t>
  </si>
  <si>
    <t>182</t>
  </si>
  <si>
    <t>183</t>
  </si>
  <si>
    <t>184</t>
  </si>
  <si>
    <t>185</t>
  </si>
  <si>
    <t>186</t>
  </si>
  <si>
    <t>187</t>
  </si>
  <si>
    <t>188</t>
  </si>
  <si>
    <t>189</t>
  </si>
  <si>
    <t>190</t>
  </si>
  <si>
    <t>191</t>
  </si>
  <si>
    <t>192</t>
  </si>
  <si>
    <t>810</t>
  </si>
  <si>
    <t>Муниципальная программа Казачинского района "Управление муниципальными финансами"</t>
  </si>
  <si>
    <t>Подпрограмма "Обеспечение реализации муниципальной программы и прочие мероприятия"</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</si>
  <si>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</si>
  <si>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136</t>
  </si>
  <si>
    <t>137</t>
  </si>
  <si>
    <t>138</t>
  </si>
  <si>
    <t>ПЛАТЕЖИ ПРИ ПОЛЬЗОВАНИИ ПРИРОДНЫМИ РЕСУРСАМИ</t>
  </si>
  <si>
    <t>168</t>
  </si>
  <si>
    <t>169</t>
  </si>
  <si>
    <t>170</t>
  </si>
  <si>
    <t>Обеспечение деятельности финансовых, налоговых и таможенных органов и органов финансового (финансово-бюджетного) надзора</t>
  </si>
  <si>
    <t>Увеличение остатков средств бюджетов</t>
  </si>
  <si>
    <t>500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</si>
  <si>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</si>
  <si>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</si>
  <si>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</si>
  <si>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65</t>
  </si>
  <si>
    <t>№ строки</t>
  </si>
  <si>
    <t>1</t>
  </si>
  <si>
    <t>009</t>
  </si>
  <si>
    <t>Администрация Казачинского района</t>
  </si>
  <si>
    <t>2</t>
  </si>
  <si>
    <t>Общегосударственные вопросы</t>
  </si>
  <si>
    <t>3</t>
  </si>
  <si>
    <t>Плата за выбросы загрязняющих веществ в атмосферный воздух стационарными объектами</t>
  </si>
  <si>
    <t>240</t>
  </si>
  <si>
    <t>68</t>
  </si>
  <si>
    <t>60</t>
  </si>
  <si>
    <t>64</t>
  </si>
  <si>
    <t>Функционирование законодательных (представительных) органов государственной власти и представительных органов муниципальных образований</t>
  </si>
  <si>
    <t>Наименование показателей бюджетной классификации</t>
  </si>
  <si>
    <t>27</t>
  </si>
  <si>
    <t>ВСЕГО</t>
  </si>
  <si>
    <t xml:space="preserve">009 </t>
  </si>
  <si>
    <t>1400</t>
  </si>
  <si>
    <t>Приложение № 13</t>
  </si>
  <si>
    <t>71</t>
  </si>
  <si>
    <t>72</t>
  </si>
  <si>
    <t>73</t>
  </si>
  <si>
    <t>74</t>
  </si>
  <si>
    <t>75</t>
  </si>
  <si>
    <t>76</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</si>
  <si>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</si>
  <si>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Муниципальная программа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</si>
  <si>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</si>
  <si>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</si>
  <si>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Единый налог на вмененный доход для отдельных видов деятельности</t>
  </si>
  <si>
    <t>Единый сельскохозяйственный налог</t>
  </si>
  <si>
    <t>ГОСУДАРСТВЕННАЯ ПОШЛИНА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</si>
  <si>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</si>
  <si>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Обеспечение деятельности (оказание услуг) подведомственных учреждений по администрации Казачинского района в рамках непрограммных расходов отдельных органов местного самоуправления</t>
  </si>
  <si>
    <t>8110080610</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</si>
  <si>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</si>
  <si>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t>
  </si>
  <si>
    <t>620</t>
  </si>
  <si>
    <t>0610080610</t>
  </si>
  <si>
    <t>Муниципальная программа Казачинского района «Развитие образования Казачинского района»</t>
  </si>
  <si>
    <t>Подпрограмма "Обеспечение условий реализации муниципальной программы и прочие мероприятия"</t>
  </si>
  <si>
    <t>Межбюджетные трансферты общего характера бюджетам бюджетной системы Российской Федерации</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</si>
  <si>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</si>
  <si>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</si>
  <si>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непрограммных расходов Контрольно-счетного органа муниципального образования</t>
  </si>
  <si>
    <t>Функционирование администрации Казачинского района</t>
  </si>
  <si>
    <t>Резервные средства</t>
  </si>
  <si>
    <t>870</t>
  </si>
  <si>
    <t>47</t>
  </si>
  <si>
    <t>48</t>
  </si>
  <si>
    <t>49</t>
  </si>
  <si>
    <t>70</t>
  </si>
  <si>
    <t>НАЛОГОВЫЕ И НЕНАЛОГОВЫЕ ДОХОДЫ</t>
  </si>
  <si>
    <t>555</t>
  </si>
  <si>
    <t>556</t>
  </si>
  <si>
    <t>557</t>
  </si>
  <si>
    <t>558</t>
  </si>
  <si>
    <t>559</t>
  </si>
  <si>
    <t>560</t>
  </si>
  <si>
    <t>561</t>
  </si>
  <si>
    <t>562</t>
  </si>
  <si>
    <t>563</t>
  </si>
  <si>
    <t>564</t>
  </si>
  <si>
    <t>565</t>
  </si>
  <si>
    <t>248</t>
  </si>
  <si>
    <t>249</t>
  </si>
  <si>
    <t>250</t>
  </si>
  <si>
    <t>251</t>
  </si>
  <si>
    <t>252</t>
  </si>
  <si>
    <t>253</t>
  </si>
  <si>
    <t>254</t>
  </si>
  <si>
    <t>255</t>
  </si>
  <si>
    <t>256</t>
  </si>
  <si>
    <t>257</t>
  </si>
  <si>
    <t>258</t>
  </si>
  <si>
    <t>265</t>
  </si>
  <si>
    <t>274</t>
  </si>
  <si>
    <t>278</t>
  </si>
  <si>
    <t>279</t>
  </si>
  <si>
    <t>280</t>
  </si>
  <si>
    <t>281</t>
  </si>
  <si>
    <t>282</t>
  </si>
  <si>
    <t>283</t>
  </si>
  <si>
    <t>Здравоохранение</t>
  </si>
  <si>
    <t>Другие вопросы в области здравоохранения</t>
  </si>
  <si>
    <t>24</t>
  </si>
  <si>
    <t>25</t>
  </si>
  <si>
    <t>26</t>
  </si>
  <si>
    <t>Транспорт</t>
  </si>
  <si>
    <t>0111</t>
  </si>
  <si>
    <t>771</t>
  </si>
  <si>
    <t>791</t>
  </si>
  <si>
    <t>54</t>
  </si>
  <si>
    <t>55</t>
  </si>
  <si>
    <t>56</t>
  </si>
  <si>
    <t>57</t>
  </si>
  <si>
    <t>141</t>
  </si>
  <si>
    <t>Подпрограмма "Организация отдыха, оздоровления и занятости детей и подростков"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</si>
  <si>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</si>
  <si>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МО Галанинский сельсовет</t>
  </si>
  <si>
    <t xml:space="preserve">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заключенными соглашениями </t>
  </si>
  <si>
    <t>8110082080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</si>
  <si>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в рамках непрограммных расходов Контрольно-счетного органа муниципального образования</t>
  </si>
  <si>
    <t>9310082090</t>
  </si>
  <si>
    <t>0420082060</t>
  </si>
  <si>
    <t>566</t>
  </si>
  <si>
    <t>567</t>
  </si>
  <si>
    <t>568</t>
  </si>
  <si>
    <t>569</t>
  </si>
  <si>
    <t>570</t>
  </si>
  <si>
    <t>572</t>
  </si>
  <si>
    <t>573</t>
  </si>
  <si>
    <t>574</t>
  </si>
  <si>
    <t>575</t>
  </si>
  <si>
    <t>576</t>
  </si>
  <si>
    <t>577</t>
  </si>
  <si>
    <t>578</t>
  </si>
  <si>
    <t>579</t>
  </si>
  <si>
    <t>580</t>
  </si>
  <si>
    <t>Плата за сбросы загрязняющих веществ в водные объекты</t>
  </si>
  <si>
    <t>Казачинский районный Совет депутатов Красноярского края</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</si>
  <si>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</si>
  <si>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</si>
  <si>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Жилищное хозяйство</t>
  </si>
  <si>
    <t>0501</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</si>
  <si>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</si>
  <si>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0810083150</t>
  </si>
  <si>
    <t>581</t>
  </si>
  <si>
    <t>582</t>
  </si>
  <si>
    <t>583</t>
  </si>
  <si>
    <t>584</t>
  </si>
  <si>
    <t>585</t>
  </si>
  <si>
    <t>586</t>
  </si>
  <si>
    <t>588</t>
  </si>
  <si>
    <t>589</t>
  </si>
  <si>
    <t>593</t>
  </si>
  <si>
    <t>594</t>
  </si>
  <si>
    <t>595</t>
  </si>
  <si>
    <t>596</t>
  </si>
  <si>
    <t>597</t>
  </si>
  <si>
    <t>598</t>
  </si>
  <si>
    <t>599</t>
  </si>
  <si>
    <t>601</t>
  </si>
  <si>
    <t>605</t>
  </si>
  <si>
    <t>606</t>
  </si>
  <si>
    <t>607</t>
  </si>
  <si>
    <t>608</t>
  </si>
  <si>
    <t>609</t>
  </si>
  <si>
    <t>Подпрограмма "Профилактика употребления психоактивных веществ, табакокурения и алкоголизма среди несовершеннолетних в Казачинском районе"</t>
  </si>
  <si>
    <t>Подпрограмма "Вовлечение молодежи Казачинского района в социальную практику"</t>
  </si>
  <si>
    <t>Дополнительное образование детей</t>
  </si>
  <si>
    <t>0703</t>
  </si>
  <si>
    <t>Молодежная политика</t>
  </si>
  <si>
    <t xml:space="preserve">Подпрограмма "Сохранение и развитие этнокультурных традиций народов, проживающих на территории Казачинского района" </t>
  </si>
  <si>
    <t>0450000000</t>
  </si>
  <si>
    <t>0450080610</t>
  </si>
  <si>
    <t xml:space="preserve">Молодежная политика </t>
  </si>
  <si>
    <t>Условно утвержденные расходы</t>
  </si>
  <si>
    <t>код главного администратора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</si>
  <si>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</si>
  <si>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</si>
  <si>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</si>
  <si>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</si>
  <si>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</si>
  <si>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</si>
  <si>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</si>
  <si>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000</t>
  </si>
  <si>
    <t>00</t>
  </si>
  <si>
    <t>0000</t>
  </si>
  <si>
    <t>01</t>
  </si>
  <si>
    <t>НАЛОГИ НА ПРИБЫЛЬ, ДОХОДЫ</t>
  </si>
  <si>
    <t>010</t>
  </si>
  <si>
    <t>012</t>
  </si>
  <si>
    <t>02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</si>
  <si>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</si>
  <si>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</si>
  <si>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</si>
  <si>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</si>
  <si>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</si>
  <si>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</si>
  <si>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</si>
  <si>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</si>
  <si>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05</t>
  </si>
  <si>
    <t>03</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</si>
  <si>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</si>
  <si>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</si>
  <si>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</si>
  <si>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08</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</si>
  <si>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</si>
  <si>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013</t>
  </si>
  <si>
    <t>070</t>
  </si>
  <si>
    <t>075</t>
  </si>
  <si>
    <t>048</t>
  </si>
  <si>
    <t>060</t>
  </si>
  <si>
    <t>065</t>
  </si>
  <si>
    <t>06</t>
  </si>
  <si>
    <t>Доходы от продажи земельных участков, находящихся в государственной и муниципальной собственности</t>
  </si>
  <si>
    <t>050</t>
  </si>
  <si>
    <t>БЕЗВОЗМЕЗДНЫЕ ПОСТУПЛЕНИЯ</t>
  </si>
  <si>
    <t>Дотации бюджетам бюджетной системы Российской Федерации</t>
  </si>
  <si>
    <t>001</t>
  </si>
  <si>
    <t>Дотации на выравнивание бюджетной обеспеченности</t>
  </si>
  <si>
    <t>002</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</si>
  <si>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</si>
  <si>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</si>
  <si>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999</t>
  </si>
  <si>
    <t>7456</t>
  </si>
  <si>
    <t>7555</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</si>
  <si>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</si>
  <si>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</si>
  <si>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024</t>
  </si>
  <si>
    <t xml:space="preserve">Субвенции местным бюджетам на выполнение передаваемых полномочий субъектов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</si>
  <si>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</si>
  <si>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7429</t>
  </si>
  <si>
    <t>7514</t>
  </si>
  <si>
    <t>7517</t>
  </si>
  <si>
    <t>7518</t>
  </si>
  <si>
    <t>7519</t>
  </si>
  <si>
    <t>7552</t>
  </si>
  <si>
    <t>7554</t>
  </si>
  <si>
    <t>7564</t>
  </si>
  <si>
    <t>7566</t>
  </si>
  <si>
    <t>7570</t>
  </si>
  <si>
    <t>7588</t>
  </si>
  <si>
    <t>7601</t>
  </si>
  <si>
    <t>7604</t>
  </si>
  <si>
    <t>029</t>
  </si>
  <si>
    <t>7408</t>
  </si>
  <si>
    <t>7409</t>
  </si>
  <si>
    <t>014</t>
  </si>
  <si>
    <t>1041</t>
  </si>
  <si>
    <t>1053</t>
  </si>
  <si>
    <t>1071</t>
  </si>
  <si>
    <t>587</t>
  </si>
  <si>
    <t>611</t>
  </si>
  <si>
    <t>612</t>
  </si>
  <si>
    <t>613</t>
  </si>
  <si>
    <t>614</t>
  </si>
  <si>
    <t>615</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</si>
  <si>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</si>
  <si>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"Организация и осуществление внутреннего муниципального финансового контроля и контроля в сфере закупок в Казачинском районе"</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</si>
  <si>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</si>
  <si>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Закупка товаров, работ и услуг для обеспечения государственных (муниципальных) нужд
</t>
  </si>
  <si>
    <t>06100S4560</t>
  </si>
  <si>
    <t>1130000000</t>
  </si>
  <si>
    <t>1130083060</t>
  </si>
  <si>
    <t>1130083070</t>
  </si>
  <si>
    <t>1078</t>
  </si>
  <si>
    <t>1080</t>
  </si>
  <si>
    <t>1083</t>
  </si>
  <si>
    <t>1084</t>
  </si>
  <si>
    <t>8110082100</t>
  </si>
  <si>
    <t>0140076490</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</si>
  <si>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</si>
  <si>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</si>
  <si>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</si>
  <si>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8110051200</t>
  </si>
  <si>
    <t xml:space="preserve">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</si>
  <si>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Подпрограмма "Развитие массовой физической культуры и спорта"</t>
  </si>
  <si>
    <t>0510000000</t>
  </si>
  <si>
    <t>0520000000</t>
  </si>
  <si>
    <t>0520080610</t>
  </si>
  <si>
    <t>0510080790</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</si>
  <si>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</si>
  <si>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</si>
  <si>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</si>
  <si>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</si>
  <si>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</si>
  <si>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045</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</si>
  <si>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</si>
  <si>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субсидии</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</si>
  <si>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</si>
  <si>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</si>
  <si>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7649</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</si>
  <si>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</si>
  <si>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 </t>
  </si>
  <si>
    <t>1050</t>
  </si>
  <si>
    <t>1052</t>
  </si>
  <si>
    <t>1054</t>
  </si>
  <si>
    <t>1055</t>
  </si>
  <si>
    <t>1056</t>
  </si>
  <si>
    <t>1057</t>
  </si>
  <si>
    <t>1058</t>
  </si>
  <si>
    <t>1059</t>
  </si>
  <si>
    <t>1060</t>
  </si>
  <si>
    <t>1061</t>
  </si>
  <si>
    <t>1062</t>
  </si>
  <si>
    <t>1063</t>
  </si>
  <si>
    <t>1064</t>
  </si>
  <si>
    <t>1065</t>
  </si>
  <si>
    <t>1066</t>
  </si>
  <si>
    <t>1067</t>
  </si>
  <si>
    <t>1068</t>
  </si>
  <si>
    <t>1069</t>
  </si>
  <si>
    <t>1070</t>
  </si>
  <si>
    <t>1072</t>
  </si>
  <si>
    <t>1051</t>
  </si>
  <si>
    <t>0510080620</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</si>
  <si>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</si>
  <si>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Муниципальная программа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</si>
  <si>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</si>
  <si>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</si>
  <si>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</si>
  <si>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</si>
  <si>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</si>
  <si>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</si>
  <si>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</si>
  <si>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</si>
  <si>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</si>
  <si>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Доходы от продажи земельных участков, государственная собственность на которые не разграничена </t>
  </si>
  <si>
    <t>1077</t>
  </si>
  <si>
    <t>Подпрограмма "Обеспечение условий для развития системы спортивной подготовки"</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</si>
  <si>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</si>
  <si>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0920000000</t>
  </si>
  <si>
    <t>0920080610</t>
  </si>
  <si>
    <t>1090096020</t>
  </si>
  <si>
    <t>Подпрограмма "Обеспечение реализации муниципальной программы"</t>
  </si>
  <si>
    <t xml:space="preserve">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 </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</si>
  <si>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</si>
  <si>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</si>
  <si>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Председатель контрольно-счетной палаты муниципального образования и его заместители в рамках непрограммных расходов Контрольно-счетного органа муниципального образования</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</si>
  <si>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</si>
  <si>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</si>
  <si>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</si>
  <si>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</si>
  <si>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</si>
  <si>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</si>
  <si>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</si>
  <si>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041</t>
  </si>
  <si>
    <t>Плата за размещение отходов производства</t>
  </si>
  <si>
    <t>2021 год</t>
  </si>
  <si>
    <t>50</t>
  </si>
  <si>
    <t>51</t>
  </si>
  <si>
    <t>58</t>
  </si>
  <si>
    <t>59</t>
  </si>
  <si>
    <t>61</t>
  </si>
  <si>
    <t>62</t>
  </si>
  <si>
    <t>63</t>
  </si>
  <si>
    <t>115</t>
  </si>
  <si>
    <t>116</t>
  </si>
  <si>
    <t>142</t>
  </si>
  <si>
    <t>143</t>
  </si>
  <si>
    <t>144</t>
  </si>
  <si>
    <t>145</t>
  </si>
  <si>
    <t>156</t>
  </si>
  <si>
    <t>157</t>
  </si>
  <si>
    <t>269</t>
  </si>
  <si>
    <t>270</t>
  </si>
  <si>
    <t>271</t>
  </si>
  <si>
    <t>272</t>
  </si>
  <si>
    <t>273</t>
  </si>
  <si>
    <t>365</t>
  </si>
  <si>
    <t>366</t>
  </si>
  <si>
    <t>367</t>
  </si>
  <si>
    <t>406</t>
  </si>
  <si>
    <t>407</t>
  </si>
  <si>
    <t>408</t>
  </si>
  <si>
    <t>409</t>
  </si>
  <si>
    <t>437</t>
  </si>
  <si>
    <t>438</t>
  </si>
  <si>
    <t>439</t>
  </si>
  <si>
    <t>440</t>
  </si>
  <si>
    <t>485</t>
  </si>
  <si>
    <t>486</t>
  </si>
  <si>
    <t>487</t>
  </si>
  <si>
    <t>488</t>
  </si>
  <si>
    <t>489</t>
  </si>
  <si>
    <t>490</t>
  </si>
  <si>
    <t>491</t>
  </si>
  <si>
    <t>492</t>
  </si>
  <si>
    <t>493</t>
  </si>
  <si>
    <t>494</t>
  </si>
  <si>
    <t>495</t>
  </si>
  <si>
    <t>590</t>
  </si>
  <si>
    <t>591</t>
  </si>
  <si>
    <t>592</t>
  </si>
  <si>
    <t>042</t>
  </si>
  <si>
    <t>Плата за размещение твердых коммунальных отходов</t>
  </si>
  <si>
    <t>1073</t>
  </si>
  <si>
    <t>1074</t>
  </si>
  <si>
    <t>1079</t>
  </si>
  <si>
    <t>1082</t>
  </si>
  <si>
    <t>1086</t>
  </si>
  <si>
    <t>Подпрограмма "Профилактика терроризма и экстремизма в Казачинском районе"</t>
  </si>
  <si>
    <t xml:space="preserve">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 </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</si>
  <si>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</si>
  <si>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</si>
  <si>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ДОХОДЫ ОТ ОКАЗАНИЯ ПЛАТНЫХ УСЛУГ И КОМПЕНСАЦИИ ЗАТРАТ ГОСУДАРСТВА</t>
  </si>
  <si>
    <t>Премии и гранты</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</si>
  <si>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</si>
  <si>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0150080230</t>
  </si>
  <si>
    <t>616</t>
  </si>
  <si>
    <t>621</t>
  </si>
  <si>
    <t>622</t>
  </si>
  <si>
    <t>623</t>
  </si>
  <si>
    <t>624</t>
  </si>
  <si>
    <t>625</t>
  </si>
  <si>
    <t>626</t>
  </si>
  <si>
    <t>627</t>
  </si>
  <si>
    <t>628</t>
  </si>
  <si>
    <t>629</t>
  </si>
  <si>
    <t>630</t>
  </si>
  <si>
    <t>631</t>
  </si>
  <si>
    <t>01200S5630</t>
  </si>
  <si>
    <t>0310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</si>
  <si>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</si>
  <si>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0990000000</t>
  </si>
  <si>
    <t>Дорожное хозяйство (дорожные фонды)</t>
  </si>
  <si>
    <t>0409</t>
  </si>
  <si>
    <t>Подпрограмма "Дороги Казачинского района"</t>
  </si>
  <si>
    <t>1110000000</t>
  </si>
  <si>
    <t xml:space="preserve">Подпрограмма "Дороги Казачинского района" </t>
  </si>
  <si>
    <t>Субсидия бюджетам муниципальных районов на поддержку отрасли культуры</t>
  </si>
  <si>
    <t>7412</t>
  </si>
  <si>
    <t>7488</t>
  </si>
  <si>
    <t>7509</t>
  </si>
  <si>
    <t>7563</t>
  </si>
  <si>
    <t>1087</t>
  </si>
  <si>
    <t>к проекту решения</t>
  </si>
  <si>
    <t>Приложение № 4</t>
  </si>
  <si>
    <t>632</t>
  </si>
  <si>
    <t>633</t>
  </si>
  <si>
    <t>634</t>
  </si>
  <si>
    <t>635</t>
  </si>
  <si>
    <t>636</t>
  </si>
  <si>
    <t>637</t>
  </si>
  <si>
    <t>638</t>
  </si>
  <si>
    <t>639</t>
  </si>
  <si>
    <t>640</t>
  </si>
  <si>
    <t>641</t>
  </si>
  <si>
    <t>642</t>
  </si>
  <si>
    <t>643</t>
  </si>
  <si>
    <t>644</t>
  </si>
  <si>
    <t>645</t>
  </si>
  <si>
    <t>649</t>
  </si>
  <si>
    <t>652</t>
  </si>
  <si>
    <t xml:space="preserve">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</si>
  <si>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Код главного администратора</t>
  </si>
  <si>
    <t>Код  классификации доходов бюджета</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</si>
  <si>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</si>
  <si>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</si>
  <si>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</si>
  <si>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</si>
  <si>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2 18 05010 05 0000 150</t>
  </si>
  <si>
    <t xml:space="preserve">Доходы бюджетов муниципальных районов от возврата бюджетными учреждениями остатков субсидий прошлых лет </t>
  </si>
  <si>
    <t>1 11 05013 05 0000 120</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</si>
  <si>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</si>
  <si>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</si>
  <si>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1 11 05075 05 0000 120</t>
  </si>
  <si>
    <t xml:space="preserve"> 1 11 07015 05 0000 120</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</si>
  <si>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</si>
  <si>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 xml:space="preserve"> 1 11 09045 05 0000 120</t>
  </si>
  <si>
    <t xml:space="preserve"> 1 13 02065 05 0000 130</t>
  </si>
  <si>
    <t>1 13 02995 05 0000 130</t>
  </si>
  <si>
    <t>Прочие доходы от компенсации затрат бюджетов муниципальных районов</t>
  </si>
  <si>
    <t xml:space="preserve"> 1 14 02053 05 0000 410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</si>
  <si>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</si>
  <si>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 1 14 02053 05 0000 440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</si>
  <si>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</si>
  <si>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1 14 06013 05 0000 430</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</si>
  <si>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</si>
  <si>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</si>
  <si>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</si>
  <si>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</si>
  <si>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2 07 05030 05 0000 150</t>
  </si>
  <si>
    <t>Прочие безвозмездные поступления в бюджеты муниципальных районов</t>
  </si>
  <si>
    <t>2 03 05010 05 0000 150</t>
  </si>
  <si>
    <t>Предоставление государственными (муниципальными) организациями грантов для получателей средств бюджетов муниципальных районов</t>
  </si>
  <si>
    <t>2 04 05020 05 0000 150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</si>
  <si>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</si>
  <si>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 xml:space="preserve">Отдел образования администрации Казачинского района </t>
  </si>
  <si>
    <t>1 11 03050 05 0000 120</t>
  </si>
  <si>
    <t>Проценты, полученные от предоставления бюджетных кредитов внутри страны за счет средств бюджетов муниципальных районов</t>
  </si>
  <si>
    <t xml:space="preserve"> 1 13 01995 05 0000 130</t>
  </si>
  <si>
    <t>Прочие доходы от оказания платных услуг (работ) получателями средств  бюджетов муниципальных районов</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</si>
  <si>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</si>
  <si>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</si>
  <si>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2 02 25467 05 0000 150</t>
  </si>
  <si>
    <t>2 02 25519 05 0000 150</t>
  </si>
  <si>
    <t>2 02 29999 05 1049 150</t>
  </si>
  <si>
    <t>2 02 29999 05 7395 150</t>
  </si>
  <si>
    <t>2 02 29999 05 7398 150</t>
  </si>
  <si>
    <t>2 02 29999 05 7410 150</t>
  </si>
  <si>
    <t>2 02 29999 05 7412 150</t>
  </si>
  <si>
    <t>2 02 29999 05 7413 150</t>
  </si>
  <si>
    <t>2 02 29999 05 7418 150</t>
  </si>
  <si>
    <t>2 02 29999 05 7456 150</t>
  </si>
  <si>
    <t>2 02 29999 05 7488 150</t>
  </si>
  <si>
    <t>2 02 29999 05 7495 150</t>
  </si>
  <si>
    <t>2 02 29999 05 7508 150</t>
  </si>
  <si>
    <t>2 02 29999 05 7509 150</t>
  </si>
  <si>
    <t>2 02 29999 05 7562 150</t>
  </si>
  <si>
    <t>2 02 29999 05 7563 150</t>
  </si>
  <si>
    <t>2 02 29999 05 7571 150</t>
  </si>
  <si>
    <t>2 02 29999 05 7641 150</t>
  </si>
  <si>
    <t>2 02 29999 05 7840 150</t>
  </si>
  <si>
    <t>2 02 30024 05 7408 150</t>
  </si>
  <si>
    <t>2 02 30024 05 7409 150</t>
  </si>
  <si>
    <t>2 02 30024 05 7570 150</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</si>
  <si>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</si>
  <si>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</si>
  <si>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2 02 40014 05 1041 150</t>
  </si>
  <si>
    <t>2 02 40014 05 1050 150</t>
  </si>
  <si>
    <t>2 02 40014 05 1051 150</t>
  </si>
  <si>
    <t>2 02 40014 05 1052 150</t>
  </si>
  <si>
    <t>2 02 40014 05 1053 150</t>
  </si>
  <si>
    <t>2 02 40014 05 1054 150</t>
  </si>
  <si>
    <t>2 02 40014 05 1055 150</t>
  </si>
  <si>
    <t>2 02 40014 05 1056 150</t>
  </si>
  <si>
    <t>2 02 40014 05 1057 150</t>
  </si>
  <si>
    <t>2 02 40014 05 1058 150</t>
  </si>
  <si>
    <t>2 02 40014 05 1059 150</t>
  </si>
  <si>
    <t>2 02 40014 05 1061 150</t>
  </si>
  <si>
    <t>2 02 40014 05 1062 150</t>
  </si>
  <si>
    <t>2 02 40014 05 1063 150</t>
  </si>
  <si>
    <t>2 02 40014 05 1064 150</t>
  </si>
  <si>
    <t>2 02 40014 05 1065 150</t>
  </si>
  <si>
    <t>2 02 40014 05 1066 150</t>
  </si>
  <si>
    <t>2 02 40014 05 1067 150</t>
  </si>
  <si>
    <t>2 02 40014 05 1068 150</t>
  </si>
  <si>
    <t>2 02 40014 05 1069 150</t>
  </si>
  <si>
    <t>2 02 40014 05 1070 150</t>
  </si>
  <si>
    <t>2 02 40014 05 1071 150</t>
  </si>
  <si>
    <t>2 02 40014 05 1072 150</t>
  </si>
  <si>
    <t>2 02 40014 05 1073 150</t>
  </si>
  <si>
    <t>2 02 40014 05 1074 150</t>
  </si>
  <si>
    <t>2 02 40014 05 1075 150</t>
  </si>
  <si>
    <t>2 02 40014 05 1076 150</t>
  </si>
  <si>
    <t>2 02 40014 05 1077 150</t>
  </si>
  <si>
    <t>2 02 40014 05 1078 150</t>
  </si>
  <si>
    <t>2 02 40014 05 1079 150</t>
  </si>
  <si>
    <t>2 02 40014 05 1080 150</t>
  </si>
  <si>
    <t>2 02 40014 05 1081 150</t>
  </si>
  <si>
    <t>2 02 40014 05 1082 150</t>
  </si>
  <si>
    <t>2 02 40014 05 1083 150</t>
  </si>
  <si>
    <t>2 02 40014 05 1084 150</t>
  </si>
  <si>
    <t>2 02 40014 05 1085 150</t>
  </si>
  <si>
    <t>2 02 40014 05 1086 150</t>
  </si>
  <si>
    <t>2 02 40014 05 1087 150</t>
  </si>
  <si>
    <t>2 02 45293 05 0000 150</t>
  </si>
  <si>
    <t>Межбюджетные трансферты, передаваемые бюджетам муниципальных районов на приобретение автотранспорта</t>
  </si>
  <si>
    <t>2 02 49999 05 5519 150</t>
  </si>
  <si>
    <t>2 02 49999 05 7744 150</t>
  </si>
  <si>
    <t>2 02 49999 05 7745 150</t>
  </si>
  <si>
    <t>2 08 05000 05 0000 150</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</si>
  <si>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</si>
  <si>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</si>
  <si>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</si>
  <si>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2 18 05030 05 0000 150</t>
  </si>
  <si>
    <t xml:space="preserve">Доходы бюджетов муниципальных районов от возврата иными организациями остатков субсидий прошлых лет </t>
  </si>
  <si>
    <t>2 19 60010 05 0000 150</t>
  </si>
  <si>
    <t>2 02 29999 05 7454 150</t>
  </si>
  <si>
    <t>2 02 29999 05 7466 150</t>
  </si>
  <si>
    <t>2 02 29999 05 7510 150</t>
  </si>
  <si>
    <t>2 02 29999 05 7741 150</t>
  </si>
  <si>
    <t>053</t>
  </si>
  <si>
    <t>1095</t>
  </si>
  <si>
    <t>КРАСНОЯРСКИЙ КРАЙ</t>
  </si>
  <si>
    <t>Казачинский</t>
  </si>
  <si>
    <t>районный Совет депутатов</t>
  </si>
  <si>
    <t>РЕШЕНИЕ</t>
  </si>
  <si>
    <t xml:space="preserve">           В соответствии со статьями 25, 30 Устава Казачинского района, Казачинский районный Совет депутатов   РЕШИЛ:</t>
  </si>
  <si>
    <t>Статья 1. Основные характеристики районного бюджета</t>
  </si>
  <si>
    <t xml:space="preserve">Статья 2. Главные  администраторы </t>
  </si>
  <si>
    <t xml:space="preserve">       1. Утвердить в пределах общего объема расходов, установленного статьей 1 настоящего Решения, распределение бюджетных ассигнований подразделам и подразделам классификации расходов бюджетов Российской Федерации: </t>
  </si>
  <si>
    <t xml:space="preserve">      4) утвердить расходы на осуществление переданных полномочий за счет межбюджетных трансфертов, передаваемых бюджету Казачинского района из бюджетов поселений Казачинского района:</t>
  </si>
  <si>
    <t>Статья 5. Публичные нормативные обязательства</t>
  </si>
  <si>
    <t>Статья 6. Изменение показателей сводной бюджетной росписи районного бюджета</t>
  </si>
  <si>
    <t xml:space="preserve">           1) на сумму доходов, дополнительно полученных районными казенными учреждениями от оказания платных услуг, безвозмездных поступлений от физических и юридических лиц,  в том числе добровольных пожертвований, и от иной, приносящей доход деятельности, осуществляемой районными казенными учреждениями сверх утвержденных настоящим Решением и бюджетной сметой бюджетных ассигнований на обеспечение деятельности районных казенных учреждений и направленных на финансирование расходов данных учреждений в соответствии с бюджетной сметой;</t>
  </si>
  <si>
    <t xml:space="preserve">          4) в случае перераспределения бюджетных ассигнований в пределах общего объема расходов, предусмотренных муниципальному бюджетному или автономному учреждению в виде субсидий, включая субсидии на финансовое обеспечение выполнения муниципального задания, субсидии на цели, не связанные с финансовым обеспечением выполнения муниципального задания, субсидии на приобретение объектов недвижимого имущества в муниципальную собственность Казачинского района;</t>
  </si>
  <si>
    <t xml:space="preserve">           5) в случаях изменения размеров субсидий, предусмотренных муниципальным бюджетным или автономным учреждениям на  финансовое обеспечение выполнения муниципального задания;</t>
  </si>
  <si>
    <t xml:space="preserve">           6) в случае перераспределения бюджетных ассигнований в пределах общего объема средств, предусмотренных настоящим Решением по главному распорядителю средств районного бюджета муниципальным бюджетным или автономным учреждениям в виде субсидий на цели, не связанные с финансовым обеспечением выполнения муниципального задания;</t>
  </si>
  <si>
    <t xml:space="preserve">          7) на сумму средств межбюджетных трансфертов, передаваемых из краевого бюджета и бюджетов поселений Казачинского района на осуществление отдельных целевых расходов на основании краевых или федеральных законов и (или) нормативных правовых актов Президента Российской Федерации и Правительства Российской Федерации, Губернатора Красноярского края и Правительства Красноярского края, соглашений, заключенных с главными распорядителями средств краевого бюджета и бюджетами поселений Казачинского района, и уведомлений о предоставлении субсидий, субвенций, иных межбюджетных трансфертов, имеющих целевое назначение главных распорядителей средств краевого бюджета, бюджетов поселений Казачинского района, финансовых органов, а также в случае сокращения (возврата при отсутствии потребности) указанных межбюджетных трансфертов;
</t>
  </si>
  <si>
    <t xml:space="preserve">           8) в случае уменьшения суммы средств межбюджетных трансфертов из краевого бюджета;</t>
  </si>
  <si>
    <t xml:space="preserve">          9) в пределах общего объема средств, предусмотренных настоящим Решением для финансирования мероприятий в рамках одной муниципальной программы Казачинского района, после внесения изменений в указанную программу в установленном порядке;</t>
  </si>
  <si>
    <t xml:space="preserve">           11) в случае перераспределения между главными распорядителями средств районного бюджета бюджетных ассигнований на осуществление расходов за счет межбюджетных трансфертов, поступающих из краевого бюджета на осуществление отдельных целевых расходов на основании федеральных законов и (или) нормативных правовых актов Президента Российской Федерации и Правительства Российской Федерации, Правительства Красноярского края, Губернатора Красноярского края, а также соглашений, заключенных с главными распорядителями средств краевого бюджета, и уведомлений главных распорядителей средств краевого бюджета, в пределах объема соответствующих межбюджетных трансфертов.
</t>
  </si>
  <si>
    <t xml:space="preserve">         12) на сумму средств межбюджетных трансфертов, передаваемых из бюджетов поселений Казачинского района  на осуществление отдельных полномочий органов местного самоуправления поселений Казачинского района на основании решений представительных органов поселений Казачинского района и в соответствии с Решением Казачинского районного Совета депутатов о принятии указанных полномочий и уведомлений главных распорядителей средств бюджетов поселений Казачинского района, а также в случае сокращения (возврата при отсутствии потребности) указанных средств.</t>
  </si>
  <si>
    <t xml:space="preserve">      14) в случае внесения изменений Министерством финансов Российской Федерации в структуру, порядок формирования и применения кодов бюджетной классификации Российской Федерации, а также присвоения кодов составным частям бюджетной классификации Российской Федерации.</t>
  </si>
  <si>
    <t xml:space="preserve">       15) в случае исполнения исполнительных документов (за исключением судебных актов) и решений налоговых органов о взыскании налога, сбора, страхового взноса, пеней и штрафов, предусматривающих обращение взыскания на средства районного бюджета, в пределах общего объема средств, предусмотренных главному распорядителю средств районного бюджета.</t>
  </si>
  <si>
    <t>Статья 7. Индексация размеров денежного вознаграждения выборных должностных лиц, осуществляющих свои полномочия на постоянной основе, членов выборных органов местного самоуправления, и должностных окладов по должностям муниципальной службы</t>
  </si>
  <si>
    <t>Статья 8. Общая предельная штатная численность выборных должностных лиц, осуществляющих свои полномочия на постоянной основе, членов выборных органов местного самоуправления, муниципальных служащих</t>
  </si>
  <si>
    <t>Статья 9. Индексация заработной платы работников муниципальных  учреждений</t>
  </si>
  <si>
    <t xml:space="preserve">           1. Доходы от сдачи в аренду имущества, находящегося в муниципальной собственности и переданного в оперативное управление муниципальным казенным учреждениям, от платных услуг, оказываемых муниципальными казенными учреждениями, безвозмездные поступления от физических и юридических лиц, международных организаций и правительств иностранных государств, в том числе добровольные пожертвования, и от иной приносящей доход деятельности, осуществляемой муниципальными казенными учреждениями, (далее по тексту статьи - доходы от сдачи в аренду имущества и от приносящей доход деятельности) направляются в пределах сумм, фактически поступивших в доход районного бюджета и отраженных на лицевых счетах муниципальных казенных учреждений, на обеспечение их деятельности в соответствии с бюджетной сметой.
</t>
  </si>
  <si>
    <t xml:space="preserve">            2. Доходы от сдачи в аренду имущества используются на оплату услуг связи, транспортных и коммунальных услуг, арендной платы за пользование имуществом, работ, услуг по содержанию имущества, прочих работ и услуг, прочих расходов, увеличения стоимости основных средств и увеличения стоимости материальных запасов.</t>
  </si>
  <si>
    <t xml:space="preserve">           3. В целях использования доходов от сдачи в аренду имущества и от приносящей доход деятельности муниципальные казенные учреждения ежемесячно до 22-го числа месяца, предшествующего планируемому, направляют информацию главным распорядителям средств районного бюджета о фактическом их поступлении. Информация представляется нарастающим итогом с начала текущего финансового года с указанием поступлений в текущем месяце.</t>
  </si>
  <si>
    <t xml:space="preserve">           Главные распорядители средств районного бюджета на основании информации о фактическом поступлении доходов от сдачи в аренду имущества и от приносящей доход деятельности ежемесячно до 28-го числа месяца, предшествующего планируемому, формируют заявки на финансирование на очередной месяц с указанием даты предполагаемого финансирования.</t>
  </si>
  <si>
    <t xml:space="preserve">          Финансовое управление администрации Казачинского района осуществляет зачисление денежных средств на лицевые счета соответствующих муниципальных казенных учреждений,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t>
  </si>
  <si>
    <t>Статья 13. Субвенции бюджетам поселений</t>
  </si>
  <si>
    <t xml:space="preserve">         1.  Установить, что из иных межбюджетных трансфертов могут предоставляться межбюджетные трансферты на поддержку мер по обеспечению сбалансированности бюджетов.</t>
  </si>
  <si>
    <t>Статья 15. Субсидии юридическим лицам (за исключением субсидий муниципальным учреждениям), индивидуальным предпринимателям, физическим лицам - производителям товаров, работ, услуг</t>
  </si>
  <si>
    <t>Статья 16. Субсидии организациям автомобильного пассажирского транспорта</t>
  </si>
  <si>
    <t xml:space="preserve">         2. Сумма субсидий определяется исходя из фактического количества километров пробега с пассажирами в соответствии с программой пассажирских перевозок, субсидируемых из районного бюджета, и средних нормативов субсидирования в расчете на 1000 километров пробега автобуса с пассажирами, утвержденных администрацией Казачинского района.</t>
  </si>
  <si>
    <t xml:space="preserve">        3.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</si>
  <si>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 xml:space="preserve"> Статья 17. Субсидии организациям внутреннего водного транспорта</t>
  </si>
  <si>
    <t xml:space="preserve">          2.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</si>
  <si>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 xml:space="preserve"> Статья 18. Субсидии субъектам малого и среднего предпринимательства - производителям товаров, работ, услуг.</t>
  </si>
  <si>
    <t xml:space="preserve">          1.  Предоставить субсидии субъектам малого и среднего предпринимательства - производителям товаров, работ, услуг:</t>
  </si>
  <si>
    <t>Статья 19.  Субсидии на компенсацию части платы граждан за коммунальные услуги исполнителям коммунальных услуг.</t>
  </si>
  <si>
    <t xml:space="preserve">         2.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</si>
  <si>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Статья 20. Резервный  фонд администрации Казачинского района.</t>
  </si>
  <si>
    <t>Статья 21. Муниципальный внутренний долг Казачинского района.</t>
  </si>
  <si>
    <t xml:space="preserve">          1. Утвердить верхний предел муниципального внутреннего долга по долговым обязательствам района:  </t>
  </si>
  <si>
    <t xml:space="preserve">Статья 22. Вступление в силу настоящего Решения </t>
  </si>
  <si>
    <t>2 02 40014 05 1095 150</t>
  </si>
  <si>
    <t>04100S4880</t>
  </si>
  <si>
    <t>Поддержка отрасли культуры в рамках подпрограммы "Сохранение культурного наследия" муниципальной программы Казачинского района "Развитие культуры Казачинского района"</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</si>
  <si>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</si>
  <si>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МО Александровский сельсовет</t>
  </si>
  <si>
    <t>МО Захаровский сельсовет</t>
  </si>
  <si>
    <t>МО Момотовский сельсовет</t>
  </si>
  <si>
    <t>МО Новотроицкий сельсовет</t>
  </si>
  <si>
    <t>МО Пятковский сельсовет</t>
  </si>
  <si>
    <t>МО Рождественский сельсовет</t>
  </si>
  <si>
    <t>МО Талажанский сельсовет</t>
  </si>
  <si>
    <t>Приложение № 10</t>
  </si>
  <si>
    <t>11100S5090</t>
  </si>
  <si>
    <t>Реализация мероприятий в области владения, пользования, управления, распоряжения муниципальным имуществом, в том числе земельными участками,  по администрации Казачинского района в рамках непрограммных расходов отдельных органов местного самоуправления</t>
  </si>
  <si>
    <t>Приложение № 8</t>
  </si>
  <si>
    <t>Приложение № 15</t>
  </si>
  <si>
    <t>Приложение № 9</t>
  </si>
  <si>
    <t>Приложение № 12</t>
  </si>
  <si>
    <t>Приложение № 14</t>
  </si>
  <si>
    <t>2022 год</t>
  </si>
  <si>
    <t>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</si>
  <si>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</si>
  <si>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09200S4130</t>
  </si>
  <si>
    <t>04100L5191</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</si>
  <si>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</si>
  <si>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</si>
  <si>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8110080990</t>
  </si>
  <si>
    <t>8110082110</t>
  </si>
  <si>
    <t>8110002890</t>
  </si>
  <si>
    <t>Осуществление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</si>
  <si>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</si>
  <si>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</si>
  <si>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09900S4120</t>
  </si>
  <si>
    <t>81800S5550</t>
  </si>
  <si>
    <t>Муниципальная программа Казачинского района "Содействие развитию общественных инициатив"</t>
  </si>
  <si>
    <t>Отдельные мероприятия муниципальной программы Казачинского района "Содействие развитию общественных инициатив"</t>
  </si>
  <si>
    <t>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"Содействие развитию общественных инициатив"</t>
  </si>
  <si>
    <t>1200000000</t>
  </si>
  <si>
    <t>1290084010</t>
  </si>
  <si>
    <t>1290000000</t>
  </si>
  <si>
    <t>1290084020</t>
  </si>
  <si>
    <t>Разработка механизма привлечения общественных и некоммерческих организаций к решению проблем района, участию в реализации муниципальных программ в рамках отдельных мероприятий муниципальной программы Казачинского района "Содействие развитию общественных инициатив"</t>
  </si>
  <si>
    <t>1290084030</t>
  </si>
  <si>
    <t>Код ведомства</t>
  </si>
  <si>
    <t>Код группы, подгруппы, статьи и вида источников</t>
  </si>
  <si>
    <t>Наименование показателя</t>
  </si>
  <si>
    <t xml:space="preserve"> 01 05 02 01 05 0000 510</t>
  </si>
  <si>
    <t xml:space="preserve">Увеличение прочих остатков денежных средств бюджета муниципального района </t>
  </si>
  <si>
    <t xml:space="preserve">  01 05 02 01 05 0000 610</t>
  </si>
  <si>
    <t>Уменьшение прочих остатков денежных средств  бюджета муниципального района</t>
  </si>
  <si>
    <t>01 03 01 00 05 0000 710</t>
  </si>
  <si>
    <t xml:space="preserve"> 01 03 01 00 05 0000 810</t>
  </si>
  <si>
    <t>Муниципальное образование</t>
  </si>
  <si>
    <t>в том числе:</t>
  </si>
  <si>
    <t>Сумма</t>
  </si>
  <si>
    <t>0710075180</t>
  </si>
  <si>
    <t>0720075170</t>
  </si>
  <si>
    <t xml:space="preserve">                   0,00 рублей в 2021 году;</t>
  </si>
  <si>
    <t>1 16 01074 01 0000 140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</si>
  <si>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</si>
  <si>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 xml:space="preserve">1 16 01154 01 0000 140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</si>
  <si>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</si>
  <si>
    <t>1 16 01157 01 0000 140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</si>
  <si>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
</t>
  </si>
  <si>
    <t>1 16 01194 01 0000 140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</si>
  <si>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</si>
  <si>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 xml:space="preserve">1 16 02020 02 0000 140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</si>
  <si>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</si>
  <si>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 xml:space="preserve">1 16 07010 05 0000 140
</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</si>
  <si>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
</t>
  </si>
  <si>
    <t xml:space="preserve">1 16 07090 05 0000 140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</si>
  <si>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
</t>
  </si>
  <si>
    <t xml:space="preserve">1 16 10031 05 0000 140
</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</si>
  <si>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</si>
  <si>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1 16 10032 05 0000 140
</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</si>
  <si>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</si>
  <si>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1 16 10061 05 0000 140
</t>
  </si>
  <si>
    <t xml:space="preserve">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</si>
  <si>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 xml:space="preserve">1 16 10081 05 0000 140
</t>
  </si>
  <si>
    <t xml:space="preserve">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
</t>
  </si>
  <si>
    <t xml:space="preserve">1 16 10100 05 0000 140
</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</si>
  <si>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</si>
  <si>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2 02 15001 05 0000 150</t>
  </si>
  <si>
    <t>2 02 15002 05 0000 150</t>
  </si>
  <si>
    <t>2 02 19999 05 0000 150</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</si>
  <si>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</si>
  <si>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</si>
  <si>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</si>
  <si>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</si>
  <si>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</si>
  <si>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</si>
  <si>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2 02 25243 05 0000 150</t>
  </si>
  <si>
    <t>Субсидии бюджетам муниципальных районов на строительство и реконструкцию (модернизацию) объектов питьевого водоснабжения</t>
  </si>
  <si>
    <t>2 02 25520 05 0000 150</t>
  </si>
  <si>
    <t>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t>
  </si>
  <si>
    <t>2 02 25555 05 0000 150</t>
  </si>
  <si>
    <t>Субсидии бюджетам муниципальных районов на реализацию программ формирования современной городской среды</t>
  </si>
  <si>
    <t>2 02 29999 05 1060 150</t>
  </si>
  <si>
    <t>2 02 29999 05 1598 150</t>
  </si>
  <si>
    <t>2 02 29999 05 7420 150</t>
  </si>
  <si>
    <t>2 02 29999 05 7421 150</t>
  </si>
  <si>
    <t>2 02 29999 05 7449 150</t>
  </si>
  <si>
    <t>2 02 29999 05 7452 150</t>
  </si>
  <si>
    <t>2 02 29999 05 7457 150</t>
  </si>
  <si>
    <t>2 02 29999 05 7459 150</t>
  </si>
  <si>
    <t>2 02 29999 05 7461 150</t>
  </si>
  <si>
    <t>2 02 29999 05 7463 150</t>
  </si>
  <si>
    <t>2 02 29999 05 7465 150</t>
  </si>
  <si>
    <t>2 02 29999 05 7480 150</t>
  </si>
  <si>
    <t>2 02 29999 05 7484 150</t>
  </si>
  <si>
    <t>2 02 29999 05 7486 150</t>
  </si>
  <si>
    <t>2 02 29999 05 7555 150</t>
  </si>
  <si>
    <t>2 02 29999 05 7575 150</t>
  </si>
  <si>
    <t>2 02 29999 05 7579 150</t>
  </si>
  <si>
    <t>2 02 29999 05 7598 150</t>
  </si>
  <si>
    <t>2 02 29999 05 7640 150</t>
  </si>
  <si>
    <t>2 02 29999 05 7645 150</t>
  </si>
  <si>
    <t>2 02 29999 05 7749 150</t>
  </si>
  <si>
    <t>2 02 30024 05 0289 150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</si>
  <si>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</si>
  <si>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2 02 30024 05 7429 150</t>
  </si>
  <si>
    <t>2 02 30024 05 7514 150</t>
  </si>
  <si>
    <t>2 02 30024 05 7517 150</t>
  </si>
  <si>
    <t>2 02 30024 05 7518 150</t>
  </si>
  <si>
    <t>2 02 30024 05 7519 150</t>
  </si>
  <si>
    <t>2 02 30024 05 7552 150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</si>
  <si>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</si>
  <si>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2 02 30024 05 7554 150</t>
  </si>
  <si>
    <t>2 02 30024 05 7564 150</t>
  </si>
  <si>
    <t>2 02 30024 05 7566 150</t>
  </si>
  <si>
    <t>2 02 30024 05 7587 150</t>
  </si>
  <si>
    <t>2 02 30024 05 7588 150</t>
  </si>
  <si>
    <t>2 02 30024 05 7592 150</t>
  </si>
  <si>
    <t>2 02 30024 05 7601 150</t>
  </si>
  <si>
    <t>2 02 30024 05 7604 150</t>
  </si>
  <si>
    <t>2 02 30024 05 7649 150</t>
  </si>
  <si>
    <t>2 02 30029 05 0000 150</t>
  </si>
  <si>
    <t>2 02 35118 05 0000 150</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</si>
  <si>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</si>
  <si>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</si>
  <si>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2 02 49999 05 7388 150</t>
  </si>
  <si>
    <t>2 02 49999 05 7424 150</t>
  </si>
  <si>
    <t>2 02 49999 05 7550 150</t>
  </si>
  <si>
    <t>2 02 49999 05 7740 150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</si>
  <si>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</si>
  <si>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</si>
  <si>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011</t>
  </si>
  <si>
    <t>Налог, взимаемый с налогоплательщиков, выбравших в качестве объекта налогообложения доходы, уменьшенные на величину расходов</t>
  </si>
  <si>
    <t>021</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</si>
  <si>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</si>
  <si>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</si>
  <si>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</si>
  <si>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</si>
  <si>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</si>
  <si>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063</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</si>
  <si>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</si>
  <si>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</si>
  <si>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073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</si>
  <si>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</si>
  <si>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</si>
  <si>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</si>
  <si>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083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</si>
  <si>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</si>
  <si>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</si>
  <si>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</si>
  <si>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</si>
  <si>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</si>
  <si>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Дотации бюджетам муниципальных районов на выравнивание бюджетной обеспеченности </t>
  </si>
  <si>
    <t>Прочие дотации</t>
  </si>
  <si>
    <t>Прочие дотации бюджетам муниципальных районов</t>
  </si>
  <si>
    <t>7413</t>
  </si>
  <si>
    <t>0289</t>
  </si>
  <si>
    <t>261</t>
  </si>
  <si>
    <t>262</t>
  </si>
  <si>
    <t>263</t>
  </si>
  <si>
    <t>264</t>
  </si>
  <si>
    <t>275</t>
  </si>
  <si>
    <t>276</t>
  </si>
  <si>
    <t>277</t>
  </si>
  <si>
    <t>284</t>
  </si>
  <si>
    <t>285</t>
  </si>
  <si>
    <t>286</t>
  </si>
  <si>
    <t>287</t>
  </si>
  <si>
    <t>288</t>
  </si>
  <si>
    <t>289</t>
  </si>
  <si>
    <t>290</t>
  </si>
  <si>
    <t>291</t>
  </si>
  <si>
    <t>292</t>
  </si>
  <si>
    <t>297</t>
  </si>
  <si>
    <t>298</t>
  </si>
  <si>
    <t>299</t>
  </si>
  <si>
    <t>327</t>
  </si>
  <si>
    <t>328</t>
  </si>
  <si>
    <t>348</t>
  </si>
  <si>
    <t>349</t>
  </si>
  <si>
    <t>358</t>
  </si>
  <si>
    <t>359</t>
  </si>
  <si>
    <t>360</t>
  </si>
  <si>
    <t>361</t>
  </si>
  <si>
    <t>362</t>
  </si>
  <si>
    <t>421</t>
  </si>
  <si>
    <t>422</t>
  </si>
  <si>
    <t>423</t>
  </si>
  <si>
    <t>431</t>
  </si>
  <si>
    <t>450</t>
  </si>
  <si>
    <t>451</t>
  </si>
  <si>
    <t>452</t>
  </si>
  <si>
    <t>453</t>
  </si>
  <si>
    <t>454</t>
  </si>
  <si>
    <t>455</t>
  </si>
  <si>
    <t>456</t>
  </si>
  <si>
    <t>617</t>
  </si>
  <si>
    <t>646</t>
  </si>
  <si>
    <t>647</t>
  </si>
  <si>
    <t>648</t>
  </si>
  <si>
    <t>650</t>
  </si>
  <si>
    <t>651</t>
  </si>
  <si>
    <t>Приложение № 11</t>
  </si>
  <si>
    <t>Предоставление дотаций на выравнивание бюджетной обеспеченности поселений из районного бюджета за счет собственных доходов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</si>
  <si>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Дотация на выравнивание бюджетной обеспеченности поселений </t>
  </si>
  <si>
    <t>дотация на выравнивание уровня бюджетной обеспеченности поселений из районного бюджета за счет собственных доходов районного бюджета</t>
  </si>
  <si>
    <t xml:space="preserve">дотации на выравнивание бюджетной обеспеченности поселений из районного бюджета за счет средств субвенции из краевого бюджета </t>
  </si>
  <si>
    <t>Предоставление дотаций на выравнивание бюджетной обеспеченности поселений Казачинского района из районного бюджета за счет субвенции из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</si>
  <si>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         Установить, что субсидии юридическим лицам (за исключением субсидий муниципальным учреждениям), индивидуальным предпринимателям, а также физическим лицам - производителям товаров, работ, услуг, предусмотренных настоящим Решением, предоставляются в случаях и порядке, предусмотренных решением Казачинского районного Совета депутатов о районном бюджете и принимаемыми в соответствии с ним муниципальными правовыми актами администрации Казачинского района, регулирующими отношения по предоставлению из районного бюджета средств финансовой поддержки (субсидий) в соответствующей сфере экономической деятельности.
 </t>
  </si>
  <si>
    <t xml:space="preserve">       13) в пределах общего объема средств субвенций, предусмотренных бюджетам поселений  настоящим решением, в случае перераспределения сумм указанных субвенций.</t>
  </si>
  <si>
    <t>Статья 12. Дотации на выравнивание бюджетной обеспеченности поселений.</t>
  </si>
  <si>
    <t xml:space="preserve">          3) в случаях переименования, реорганизации, ликвидации, создания муниципальных учреждений, в том числе путем изменения типа существующих районных учреждений,  перераспределения объема оказываемых муниципальных услуг, выполняемых работ и (или) исполняемых муниципальных функций и численности, а также в случаях осуществления расходов на выплаты работникам при их увольнении в соответствии с действующим законодательством в пределах общего объема средств, предусмотренных настоящим Решением на обеспечение их деятельности;</t>
  </si>
  <si>
    <t xml:space="preserve">             2) в случаях образования, переименования, реорганизации, ликвидации органов местного самоуправления Казачинского района, перераспределения их полномочий и (или) численности, а также в случаях осуществления расходов на выплаты работникам при их увольнении в соответствии с действующим законодательством в пределах общего объема средств, предусмотренных настоящим Решением на обеспечение их деятельности;</t>
  </si>
  <si>
    <t xml:space="preserve">           Расходование средств резервного фонда  осуществляется в соответствии с порядком, устанавливаемым администрацией Казачинского района.</t>
  </si>
  <si>
    <t>0130075640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</si>
  <si>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</si>
  <si>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Глава района</t>
  </si>
  <si>
    <t>______________________Ю.Е. Озерских</t>
  </si>
  <si>
    <t>006</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</si>
  <si>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t>
  </si>
  <si>
    <t>7508</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</si>
  <si>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</si>
  <si>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012E151690</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</si>
  <si>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</si>
  <si>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0150080940</t>
  </si>
  <si>
    <t>11100S5080</t>
  </si>
  <si>
    <t>Субсидии</t>
  </si>
  <si>
    <t>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</si>
  <si>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субсидий бюджетам поселений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</si>
  <si>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113R310601</t>
  </si>
  <si>
    <t>81800L2990</t>
  </si>
  <si>
    <t>от  _____.2020 № ____</t>
  </si>
  <si>
    <t>Статья 14. Межбюджетные трансферты</t>
  </si>
  <si>
    <t xml:space="preserve">
_______________А.Ю. Парилов</t>
  </si>
  <si>
    <t>от __________2020 № ______</t>
  </si>
  <si>
    <t>от ____._____.2020 № _____</t>
  </si>
  <si>
    <t xml:space="preserve">от _______2020 № ______ </t>
  </si>
  <si>
    <t>от ________2020 № ______</t>
  </si>
  <si>
    <t xml:space="preserve">Приложение № 17 </t>
  </si>
  <si>
    <t xml:space="preserve">Подпрограмма "Повышение безопасности дорожного движения в Казачинском районе" </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</si>
  <si>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</si>
  <si>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01200L3040</t>
  </si>
  <si>
    <t>ПРОЕКТ</t>
  </si>
  <si>
    <t xml:space="preserve"> __________ 2020 года</t>
  </si>
  <si>
    <t>№ ______</t>
  </si>
  <si>
    <t>" О районном бюджете на 2021 год и плановый период 2022-2023 годов"</t>
  </si>
  <si>
    <t xml:space="preserve">           утвердить бюджет Казачинского района на 2021 год и плановый период 2022 - 2023 годов со следующими показателями:</t>
  </si>
  <si>
    <t xml:space="preserve">          1. Утвердить основные характеристики районного бюджета на 2021 год:</t>
  </si>
  <si>
    <t xml:space="preserve">          4) источники внутреннего финансирования дефицита районного бюджета в сумме 0,00 рубля согласно приложению 1 к настоящему Решению.</t>
  </si>
  <si>
    <t xml:space="preserve">          3) дефицит районного бюджета в сумме 0,00 рубля;</t>
  </si>
  <si>
    <t xml:space="preserve">          2. Утвердить основные характеристики районного бюджета на 2022  и  2023 годы:</t>
  </si>
  <si>
    <t xml:space="preserve">         3) дефицита (профицита)  районного бюджета в сумме 0,00 рублей на 2022 год и в сумме  0,00 рублей на 2023 год;</t>
  </si>
  <si>
    <t xml:space="preserve">         4) источники    внутреннего    финансирования дефицита (профицита) районного бюджета в сумме 0,00 рублей на 2022 год и в сумме 0,00 рублей на 2023 год согласно приложению 1 к настоящему Решению.</t>
  </si>
  <si>
    <t xml:space="preserve">         1. Утвердить перечень главных администраторов доходов районного бюджета на 2021 год и плановый период 2022-2023 годов и закрепленные за ними доходные источники согласно приложению 2 к настоящему Решению. </t>
  </si>
  <si>
    <t xml:space="preserve">         2. Утвердить перечень главных администраторов источников внутреннего финансирования дефицита районного бюджета на 2021 год и плановый период 2022-2023 годов и закрепленных за ними источников внутреннего финансирования дефицита районного бюджета согласно приложению 3 к настоящему Решению. </t>
  </si>
  <si>
    <t>Статья 3. Доходы районного бюджета на 2021 год и плановый период 2022-2023 годов</t>
  </si>
  <si>
    <t xml:space="preserve">          Утвердить доходы районного бюджета на 2021 год  и плановый период 2022-2023 годов согласно приложению 4 к настоящему Решению.</t>
  </si>
  <si>
    <t>Статья 4. Распределение на 2021 год и плановый период 2022-2023 годов расходов районного бюджета по бюджетной классификации Российской Федерации.</t>
  </si>
  <si>
    <t xml:space="preserve">        1) распределение бюджетных ассигнований по разделам и подразделам бюджетной классификации расходов бюджетов Российской Федерации на 2021 год и плановый период 2022-2023 годов согласно приложению 5 к настоящему Решению;</t>
  </si>
  <si>
    <t xml:space="preserve">        2) ведомственную структуру расходов районного бюджета на 2021 год и плановый период 2022-2023 годов согласно приложению 6 к настоящему Решению;</t>
  </si>
  <si>
    <t xml:space="preserve">       3) распределение бюджетных ассигнований по целевым статьям (муниципальным программам Казачинского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2021 год и плановый период 2022-2023 годов согласно приложению 7 к настоящему Решению;</t>
  </si>
  <si>
    <t xml:space="preserve">          Установить, что руководитель финансового управления администрации Казачинского района вправе в ходе исполнения настоящего решения вносить изменения в сводную бюджетную роспись районного бюджета на 2021 год и плановый период 2022-2023 годов без внесения изменений в настоящее Решение:</t>
  </si>
  <si>
    <t>Предоставление субсидий юридическим лицам (за исключением субсидий государственным (муниципальным)учреждениям), индивидуальным предпринимателям, оказывающим услуги по перевозке пассажиров внутренним водным транспортом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</si>
  <si>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юридическим лицам (за исключением субсидий государственным (муниципальным)учреждениям), индивидуальным предпринимателям, выполняющим регулярные пассажирские перевозки автомобильным транспортом по муниципальным маршрутам регулярных перевозок в Казачинском районе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</si>
  <si>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 xml:space="preserve">         Размеры денежного вознаграждения выборных должностных лиц, осуществляющих свои полномочия на постоянной основе, а также лиц, замещающих иные муниципальные должности Казачинского района, членов выборных органов местного самоуправления, и должностных окладов по должностям муниципальной службы, увеличиваются (индексируются) в 2021 году и плановом периоде 2022 - 2023 годов на коэффициент, равный 1.
</t>
  </si>
  <si>
    <t xml:space="preserve">         Общая предельная численность выборных должностных лиц, осуществляющих свои полномочия на постоянной основе, членов выборных органов местного самоуправления, муниципальных служащих, принятая к финансовому обеспечению в 2021 году и плановом периоде 2022-2023 годов, составляет 50 штатных единицы, в том числе выборных должностных лиц, осуществляющих свои полномочия на постоянной основе – 1 штатная единица, численность работников, осуществляющих отдельные государственные полномочия – 7 штатных единиц. 
</t>
  </si>
  <si>
    <t xml:space="preserve">      Заработная плата работников муниципальных казенных, бюджетных и автономных учреждений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увеличивается (индексируется) в 2021 году и плановом периоде 2022 - 2023 годов на коэффициент, равный 1.
</t>
  </si>
  <si>
    <t>*</t>
  </si>
  <si>
    <t>Статья 10. Особенности использования средств, получаемых муниципальными казенными учреждениями в 2021 году</t>
  </si>
  <si>
    <t xml:space="preserve">Статья 11. Особенности исполнения районного бюджета в 2021 году
</t>
  </si>
  <si>
    <t xml:space="preserve">         1) Установить, что не использованные по состоянию на 1 января 2021 года остатки межбюджетных трансфертов, предоставленных бюджетам поселений за счет средств федерального бюджета в форме субвенций, субсидий, иных межбюджетных трансфертов, имеющих целевое назначение, подлежат возврату в районный бюджет в течение первых 5 рабочих дней 2021 года.</t>
  </si>
  <si>
    <t xml:space="preserve">        2) Остатки средств районного бюджета на 1 января 2021 года в полном объеме, за исключением неиспользованных остатков межбюджетных трансфертов, полученных из краевого бюджета в форме субсидий, субвенций и иных межбюджетных трансфертов, имеющих целевое назначение, могут направляться на покрытие временных кассовых разрывов, возникающих в ходе исполнения районного бюджета в 2021 году.</t>
  </si>
  <si>
    <t xml:space="preserve">        3) Установить, что погашение кредиторской задолженности, сложившейся по принятым в предыдущие годы фактически произведенным, но не оплаченным по состоянию на 1 января 2021 года обязательствам, производится главными распорядителями средств районного бюджета за счет утвержденных им бюджетных ассигнований на 2021 год.</t>
  </si>
  <si>
    <t xml:space="preserve">          10) на сумму остатков средств, полученных районными казенными учреждениями от платных услуг, безвозмездных поступлений от физических и юридических лиц,  в том числе добровольных пожертвований, и от иной, приносящей доход деятельности, осуществляемой районными казенными учреждениями (за исключением доходов от сдачи в аренду имущества, находящегося в муниципальной собственности и переданного в оперативное управление муниципальным казенным учреждениям) по состоянию на 1 января 2021 года, которые  направляются на финансирование расходов данных учреждений в соответствии с бюджетной сметой;</t>
  </si>
  <si>
    <t>Защита населения и территории от чрезвычайных ситуаций природного и техногенного характера, пожарная безопасность</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</si>
  <si>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</si>
  <si>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</si>
  <si>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</si>
  <si>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</si>
  <si>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</si>
  <si>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0120015980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</si>
  <si>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</si>
  <si>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</si>
  <si>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</si>
  <si>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</si>
  <si>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Субсидии на возмещение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</si>
  <si>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на возмещение части затрат на реализацию проектов, содержащих комплекс инвестиционных мероприятий по увеличению производительных сил в приоритетных видах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</si>
  <si>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 Распределение субвенций бюджетам поселений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на 2021 год и плановый период 2022-2023 годов</t>
  </si>
  <si>
    <t>2023 год</t>
  </si>
  <si>
    <t xml:space="preserve">  Распределение субвенций бюджетам поселений, направляемых в 2021 году и плановом периоде 2022 -2023 годов на выполнение государственных полномочий по созданию и обеспечению деятельности административных комиссий</t>
  </si>
  <si>
    <t>ПРОГРАММА 
муниципальных внутренних заимствований по Казачинскому району 
на 2021 год и плановый период 2022-2023 годов</t>
  </si>
  <si>
    <t xml:space="preserve">Приложение № 16 </t>
  </si>
  <si>
    <t>Приложение №  18</t>
  </si>
  <si>
    <t>Главные администраторы источников внутреннего финансирования дефицита районного бюджета на 2021 год и плановый период 2022-2023 годов</t>
  </si>
  <si>
    <t>Источники внутреннего финансирования дефицита (профицита) районного бюджета на 2021 год и плановый период 2022 - 2023 годов</t>
  </si>
  <si>
    <t>Предоставление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</si>
  <si>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</si>
  <si>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</si>
  <si>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 xml:space="preserve">      а) за счет межбюджетных трансфертов, передаваемых бюджетам муниципальных районов из бюджетов поселений на осуществление части полномочий органов местного самоуправления поселений по исполнению бюджетов сельских поселений в 2021-2023 годах в сумме 618 085,00 рублей ежегодно, в том числе: из бюджета Александровского сельсовета в сумме 309 043,00 рублей ежегодно, из бюджета Момотовского сельсовета в сумме 309 042,00 рублей ежегодно;</t>
  </si>
  <si>
    <t xml:space="preserve">    б) за счет межбюджетных трансфертов, передаваемых бюджетам муниципальных районов из бюджетов поселений на осуществление части полномочий органов местного самоуправления поселений в сфере закупок товаров, услуг для обеспечения муниципальных нужд сельских поселений в 2021-2023 годах в сумме 670 866,00 рублей ежегодно, в том числе:  из бюджета Вороковского сельсовета в сумме 335 433,00 рублей ежегодно; из бюджета Рождественского сельсовета в сумме 335 433,00 рублей ежегодно;</t>
  </si>
  <si>
    <t xml:space="preserve">    в)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2021-2023 годах в сумме 37 839 180,00 рубля ежегодно, в том числе: из бюджета Александровского сельсовета в сумме 2 003 030,00 рублей ежегодно; из бюджета Вороковского сельсовета в сумме 4 776 270,00 рублей ежегодно; из бюджета Галанинского сельсовета 1 742 020,00 рублей ежегодно; из бюджета Дудовского сельсовета в сумме 1 434 580,00 рублей ежегодно; из бюджета Захаровского сельсовета в сумме 236 670,00 рубля ежегодно; из бюджета Казачинского сельсовета в сумме 13 160 150,00 рублей ежегодно; из бюджета Мокрушинского сельсовета в сумме 1 757 810,00 рублей ежегодно; из бюджета Момотовского сельсовета в сумме 3 252 060,00 рублей ежегодно; из бюджета Новотроицкого сельсовета в сумме 800 770,00 рублей ежегодно; из бюджета Отношенского сельсовета в сумме 2 504 430,00 рублей ежегодно; из бюджета Пятковского сельсовета в сумме 772 100,00 рублей ежегодно; из бюджета Рождественского сельсовета в сумме 4 099 420,00 рублей ежегодно; из бюджета Талажанского сельсовета в сумме 1 299 870,00 рублей ежегодно;</t>
  </si>
  <si>
    <t xml:space="preserve">   г) за счет межбюджетных трансфертов, передаваемых бюджетам муниципальных районов из бюджетов поселений на осуществление части полномочий органов местного самоуправления поселений по внешнему муниципальному финансовому контролю сельских поселений в 2021-2023 годах в сумме 211 232,00 рублей ежегодно, в том числе: из бюджета Вороковского сельсовета в сумме 26 404,00 рублей ежегодно; из бюджета Галанинского сельсовета в сумме 26 404,00 рублей ежегодно; из бюджета Казачинского сельсовета в сумме 26 404,00 рублей ежегодно; из бюджета Мокрушинского сельсовета в сумме 26 404,00 рублей ежегодно; из бюджета Отношенского сельсовета в сумме 26 404,00 рублей ежегодно; из бюджета Пятковского сельсовета в сумме 26 404,00 рублей ежегодно; из бюджета Рождественского сельсовета в сумме 26 404,00 рублей ежегодно; из бюджета Талажанского сельсовета в сумме 26 404,00 рублей ежегодно;</t>
  </si>
  <si>
    <t xml:space="preserve">    д)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2021 -2023 годах в сумме 824 904,00 рубля ежегодно, в том числе: из бюджета Александровского сельсовета в сумме 106 625,00 рублей ежегодно; из бюджета Вороковского сельсовета в сумме 48 000,00 рублей ежегодно; из бюджета Галанинского сельсовета в сумме 48 000,00 рублей ежегодно; из бюджета Казачинского сельсовета в сумме 85 289,00 рублей ежегодно; из бюджета Мокрушинского сельсовета в сумме 105 819,00 рублей ежегодно; из бюджета Момотовского сельсовета в сумме 96 000,00 рублей ежегодно; из бюджета Новотроицкого сельсовета в сумме 76 760,00 рублей ежегодно; из бюджета Пятковского сельсовета в сумме 108 002,00 рубля ежегодно; из бюджета Рождественского сельсовета в сумме 60 000,00 рублей ежегодно; из бюджета Талажанского сельсовета в сумме 90 409,00 рублей ежегодно;</t>
  </si>
  <si>
    <t xml:space="preserve">    е) за счет межбюджетных трансфертов, передаваемых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из бюджета Казачинского сельсовета в 2021-2023 годах  в сумме 670 866,00 рублей ежегодно.</t>
  </si>
  <si>
    <t xml:space="preserve">          Утвердить общий объем бюджетных ассигнований на исполнение публичных нормативных обязательств Казачинского района на 2021 год в сумме 2 293 370,00 рублей, на 2022 год в сумме 2 293 370,00 рублей, на 2023 год в сумме 2 293 370,00 рублей.</t>
  </si>
  <si>
    <t xml:space="preserve">         Направить бюджетам поселений субвенции в 2021 году в общей сумме 852 900,00 рублей, в 2022 году в сумме 876 100,00 рублей, в 2023 году в сумме 46 900,00 рублей, из них:</t>
  </si>
  <si>
    <t xml:space="preserve">         1) субвенции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№53-ФЗ "О воинской обязанности и военной службе" в 2021 году в сумме 806 000,00 рублей, в 2022 году -  в сумме 829 200,00 рублей, в 2023 году - 0,00 рублей согласно приложению 9 к настоящему Решению.</t>
  </si>
  <si>
    <t xml:space="preserve">        2) субвенции на осуществление государственных полномочий по созданию и обеспечению деятельности административных комиссий в соответствии с Законом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 в 2021 году  46 900,00 рублей, в 2022 году в сумме 46 900,00 рублей, в 2023 году в сумме 46 900,00 рублей согласно приложению 10 к настоящему Решению.</t>
  </si>
  <si>
    <t xml:space="preserve">         2.   Направить в  2021 году и плановом периоде 2022-2023 годов бюджетам поселений:</t>
  </si>
  <si>
    <t>Предоставление субсидий бюджетам поселений Казачинского района на организацию и проведение акарицидных обработок мест массового отдыха населения по финансовому управлению администрации Казачинского района в рамках непрограммных расходов отдельных органов местного самоуправления</t>
  </si>
  <si>
    <t>Распределение субсидий бюджетам поселений Казачинского района на организацию и проведение акарицидных обработок мест массового отдыха населения по финансовому управлению администрации Казачинского района в рамках непрограммных расходов отдельных органов местного самоуправления на 2021 год и плановый период 2022-2023 годов</t>
  </si>
  <si>
    <t>Распределение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 на 2021 год и плановый период 2022-2023 годов</t>
  </si>
  <si>
    <t xml:space="preserve">     3)  субсидии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 на 2021 год в сумме 817 700,00 рублей, на 2022 год в сумме 817 700,00 рублей, на 2023 год в сумме 817 700,00 рублей согласно приложению 14 к настоящему Решению.</t>
  </si>
  <si>
    <t>Распределение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 на 2021 год и плановый период 2022-2023 годов</t>
  </si>
  <si>
    <t xml:space="preserve">     4)  субсидии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 на 2021 год в сумме 6 209 200,00 рублей, на 2022 год в сумме 6 209 200,00 рублей, на 2023 год в сумме 6 209 200,00 рублей согласно приложению 15 к настоящему Решению;</t>
  </si>
  <si>
    <t>Распределение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 на 2021 год и плановый период 2022-2023 годов</t>
  </si>
  <si>
    <t xml:space="preserve">     5)  субсидии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 на 2021 год в сумме 2 312 000,00 рублей, на 2022 год в сумме 2 404 500,00 рублей, на 2023 год в сумме 2 500 700,00 рублей согласно приложению 16 к настоящему Решению;</t>
  </si>
  <si>
    <t>Распределение субсидий бюджетам поселений Казачинского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 на 2021 год и плановый период 2022-2023 годов</t>
  </si>
  <si>
    <t xml:space="preserve">     6) субсидии бюджетам поселений Казачинского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 на 2021 год в сумме 274 300,00 рублей, на 2022 год в сумме 274 300,00 рублей, на 2023 год в сумме 274 300,00 рублей согласно приложению 17 к настоящему Решению;</t>
  </si>
  <si>
    <t>Предоставление субсидий бюджетам поселений Казачинского района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t>
  </si>
  <si>
    <t>Распределение  субсидий бюджетам поселений Казачинского района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 на 2021 год и плановый период 2022-2023 годов</t>
  </si>
  <si>
    <t xml:space="preserve">      7) субсидии бюджетам поселений Казачинского района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 на 2021 год в сумме 215 600,00 рублей, на 2022 год в сумме 0,00 рублей, на 2023 год в сумме 0,00 рублей согласно приложению 18 к настоящему Решению;</t>
  </si>
  <si>
    <t xml:space="preserve">         1. Предоставить организациям автомобильного пассажирского транспорта  субсидии юридическим лицам (за исключением субсидий государственным (муниципальным)учреждениям), индивидуальным предпринимателям, выполняющим регулярные пассажирские перевозки автомобильным транспортом по муниципальным маршрутам регулярных перевозок в Казачинском районе на 2021 год в сумме 17 123 600,00 рублей, на 2022 год в сумме 13 343 200,00 рублей, на 2023 год в сумме 13 476 000,00 рублей.</t>
  </si>
  <si>
    <t xml:space="preserve">          1.  Предоставить организациям внутреннего водного транспорта  субсидии юридическим лицам (за исключением субсидий государственным (муниципальным)учреждениям), индивидуальным предпринимателям, оказывающим услуги по перевозке пассажиров внутренним водным транспортом в 2021-2023 годах на 2021 год в сумме 3 014 400,00 рублей, на 2022 год в сумме 3 028 000,00 рублей, на 2023 год в сумме 3 058 000,00 рублей.</t>
  </si>
  <si>
    <t xml:space="preserve">        - на возмещение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на 2021 год  в сумме 0,00 рублей, на 2022 год в сумме 85 000,00 рублей, на 2023 год в сумме 85 000,00 рублей; </t>
  </si>
  <si>
    <t xml:space="preserve">        - на возмещение части затрат на реализацию проектов, содержащих комплекс инвестиционных мероприятий по увеличению производительных сил в приоритетных видах деятельности  на 2021 год  в сумме 200 000,00 рублей, на 2022 год в сумме 115 000,00 рублей, на 2023 год в сумме 115 000,00 рублей. </t>
  </si>
  <si>
    <t xml:space="preserve">          1.   Предоставить субсидии на компенсацию части платы граждан за коммунальные услуги исполнителям коммунальных услуг, в соответствии с Законом Красноярского края от 01.12.2014 N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 на 2021 год  в сумме 6 890 600,00 рублей, на 2022 год в сумме 7 166 200,00 рублей, на 2023 год в сумме 7 166 200,00 рублей. 
</t>
  </si>
  <si>
    <t xml:space="preserve">          Установить, что в расходной части районного бюджета предусматривается резервный фонд администрации Казачинского района  на 2021 год  и плановый период 2022-2023 годов в сумме 200 000,0 рублей ежегодно.</t>
  </si>
  <si>
    <t xml:space="preserve">            на 1 января 2022 года в сумме 0,00 рублей, в том числе по муниципальным гарантиям в сумме 0 рублей;</t>
  </si>
  <si>
    <t xml:space="preserve">            на 1 января 2023  года в сумме 0,00 рублей, в том числе по муниципальным гарантиям в сумме 0 рублей;</t>
  </si>
  <si>
    <t xml:space="preserve">           на 1 января 2024 года в сумме 0,00 рублей, в том числе по муниципальным гарантиям в сумме 0 рублей.</t>
  </si>
  <si>
    <t xml:space="preserve">                   0,00 рублей в 2022 году;</t>
  </si>
  <si>
    <t xml:space="preserve">                   0,00 рублей в 2023 году.</t>
  </si>
  <si>
    <t xml:space="preserve">           1. Решение вступает в силу с 1 января 2021 года и подлежит официальному опубликованию в течение 10 дней после его подписания.</t>
  </si>
  <si>
    <t xml:space="preserve">Распределение бюджетных ассигнований по разделам и подразделам бюджетной классификации расходов бюджетов Российской Федерации на 2021 год и плановый период 2022-2023 годов </t>
  </si>
  <si>
    <t>Ведомственная структура расходов районного бюджета на 2021 год и плановый период 2022-2023 годов</t>
  </si>
  <si>
    <t xml:space="preserve">Распределение бюджетных ассигнований по целевым статьям (муниципальным программам Казачинского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2021 год и плановый период 2022-2023 годов </t>
  </si>
  <si>
    <t>Распределение дотаций на выравнивание бюджетной обеспеченности поселений на 2021 год и плановый период 2022 - 2023 годов</t>
  </si>
  <si>
    <t>Распределение иных межбюджетных трансфертов бюджетам поселений на поддержку мер по обеспечению сбалансированности бюджетов на 2021 год и плановый период 2022- 2023 годов</t>
  </si>
  <si>
    <t>Перечень главных администраторов доходов районного бюджета на 2021 год и плановый период 2022-2023 годов</t>
  </si>
  <si>
    <t>Доходы районного бюджета на 2021 год и плановый период 2022-2023 годов</t>
  </si>
  <si>
    <t>Единый налог на вмененный доход для отдельных видов деятельности (за налоговые периоды, истекшие до 01 января 2011 года)</t>
  </si>
  <si>
    <t>090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</si>
  <si>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t>
  </si>
  <si>
    <t>093</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</si>
  <si>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</si>
  <si>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0001</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</si>
  <si>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</si>
  <si>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 xml:space="preserve">Административные штрафы, установленные законами субъектов Российской Федерации об административных правонарушениях
</t>
  </si>
  <si>
    <t xml:space="preserve">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t>
  </si>
  <si>
    <t xml:space="preserve">Денежные взыскания (штрафы) за нарушение законодательства Российской Федерации о государственном оборонном заказе
</t>
  </si>
  <si>
    <t xml:space="preserve">Прочие дотации бюджетам муниципальных районов на частичную компенсацию расходов на оплату труда работников муниципальных учреждений </t>
  </si>
  <si>
    <t>1598</t>
  </si>
  <si>
    <t>1096</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</si>
  <si>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</si>
  <si>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</si>
  <si>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1 16 10123 01 0000 140
</t>
  </si>
  <si>
    <t xml:space="preserve">1 16 10129 01 0000 140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</si>
  <si>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</si>
  <si>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 xml:space="preserve">Прочие дотации бюджетам муниципальных районов </t>
  </si>
  <si>
    <t>2 02 25299 05 0000 150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</si>
  <si>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</si>
  <si>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</si>
  <si>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</si>
  <si>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2 02 29999 05 1035 150</t>
  </si>
  <si>
    <t>Прочие субсидии бюджетам муниципальных районов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t>
  </si>
  <si>
    <t>2 02 29999 05 1036 150</t>
  </si>
  <si>
    <t>2 02 29999 05 1048 150</t>
  </si>
  <si>
    <t>Прочие субсидии бюджетам муниципальных районов (на реализацию мероприятий, направленных на повышение безопасности дорожного движения)</t>
  </si>
  <si>
    <t>2 02 29999 05 2138 150</t>
  </si>
  <si>
    <t>Прочие субсидии бюджетам муниципальных районов  (на государственную поддержку народных ремесел и декоративно-прикладного искусства на территории Красноярского края)</t>
  </si>
  <si>
    <t>Прочие субсидии бюджетам муниципальных районов (на поддержку физкультурно-спортивных клубов по месту жительства)</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</si>
  <si>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</si>
  <si>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</si>
  <si>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Прочие субсидии бюджетам муниципальных районов (на организацию туристско-рекреационных зон на территории Красноярского края)</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</si>
  <si>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</si>
  <si>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</si>
  <si>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(на осуществление расходов, направленных на реализацию мероприятий по поддержке местных инициатив территорий городских и сельских поселений)</t>
  </si>
  <si>
    <t>2 02 29999 05 7742 150</t>
  </si>
  <si>
    <t>2 02 30024 05 5304 150</t>
  </si>
  <si>
    <t>2 02 40014 05 1096 150</t>
  </si>
  <si>
    <t>2 02 40014 05 1097 150</t>
  </si>
  <si>
    <t>2 02 40014 05 1098 150</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</si>
  <si>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</si>
  <si>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</si>
  <si>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</si>
  <si>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</si>
  <si>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Прочие межбюджетные трансферты, передаваемые бюджетам муниципальных районов (за содействие развитию налогового потенциала)</t>
  </si>
  <si>
    <t xml:space="preserve">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t>
  </si>
  <si>
    <t xml:space="preserve">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</si>
  <si>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 xml:space="preserve">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</si>
  <si>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</si>
  <si>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1. Утвердить в составе расходов районного бюджета дотации на выравнивание бюджетной обеспеченности поселений из районного бюджета на 2021 год в сумме 29 495 534,00 рублей, на 2022 год в сумме 26 573 634,00 рублей, на 2023 год в сумме 26 573 634,00 рублей, в том числе из районного бюджета за счет субвенции из краевого бюджета на 2021 год в сумме 14 609 600,00 рублей, на 2022 год в сумме 11 687 700,00 рублей, на 2023 год в сумме 11 687 700,00 рублей.</t>
  </si>
  <si>
    <t xml:space="preserve">         2. Утвердить распределение дотаций на выравнивание бюджетной обеспеченности поселений из районного бюджета за счет субвенции из краевого бюджета на 2021 год и плановый период 2022-2023 годов согласно приложению 8 к настоящему Решению.</t>
  </si>
  <si>
    <t xml:space="preserve">       3. Утвердить распределение дотаций на выравнивание бюджетной обеспеченности поселений из районного бюджета за счет собственных средств районного бюджета на 2021 год и плановый период 2022 - 2023 годов согласно приложению 8 к настоящему Решению. Установить критерий выравнивания расчетной бюджетной обеспеченности поселений в размере 1.</t>
  </si>
  <si>
    <t xml:space="preserve">        1) иные межбюджетные трансферты на поддержку мер по обеспечению сбалансированности бюджетов на 2021 год в сумме 87 746 400,00 рубля, на 2022 год в сумме 90 506 560,00 рублей, на 2023 год в сумме 90 318 350,00 рубля согласно приложению 11 к настоящему Решению. Право на получение указанных межбюджетных трансфертов имеют поселения, заключившие соглашения об оздоровлении муниципальных финансов с  финансовым управлением администрации Казачинского района. Межбюджетные трансферты предоставляются в соответствии с утвержденной бюджетной росписью.  </t>
  </si>
  <si>
    <t xml:space="preserve">          2) общий объем расходов районного бюджета в сумме 682 763 150,00 рубля;</t>
  </si>
  <si>
    <t xml:space="preserve">          1) прогнозируемый общий объем доходов районного бюджета в сумме 682 763 150,00 рубля;</t>
  </si>
  <si>
    <t xml:space="preserve">         1) прогнозируемый общий объем доходов районного бюджета в сумме на 2022 год 651 093 356,00 рублей, на 2023 год в сумме 646 911 463,00 рублей;</t>
  </si>
  <si>
    <t xml:space="preserve">         2) общий объем расходов районного бюджета на 2022 год в сумме 651 093 356,00 рублей, в том числе условно утвержденные расходы в сумме 9 059 271,00 рублей; на 2023 год в сумме 646 911 463,00 рублей, в том числе условно утвержденные расходы в сумме 18 288 857,00 рублей;</t>
  </si>
  <si>
    <t>Приложение № 5</t>
  </si>
  <si>
    <t>44</t>
  </si>
  <si>
    <t>45</t>
  </si>
  <si>
    <t>52</t>
  </si>
  <si>
    <t>91</t>
  </si>
  <si>
    <t>92</t>
  </si>
  <si>
    <t>93</t>
  </si>
  <si>
    <t>94</t>
  </si>
  <si>
    <t>95</t>
  </si>
  <si>
    <t>259</t>
  </si>
  <si>
    <t>260</t>
  </si>
  <si>
    <t>266</t>
  </si>
  <si>
    <t>267</t>
  </si>
  <si>
    <t>268</t>
  </si>
  <si>
    <t>311</t>
  </si>
  <si>
    <t>312</t>
  </si>
  <si>
    <t>319</t>
  </si>
  <si>
    <t>335</t>
  </si>
  <si>
    <t>336</t>
  </si>
  <si>
    <t>337</t>
  </si>
  <si>
    <t>338</t>
  </si>
  <si>
    <t>339</t>
  </si>
  <si>
    <t>340</t>
  </si>
  <si>
    <t>341</t>
  </si>
  <si>
    <t>342</t>
  </si>
  <si>
    <t>343</t>
  </si>
  <si>
    <t>351</t>
  </si>
  <si>
    <t>352</t>
  </si>
  <si>
    <t>353</t>
  </si>
  <si>
    <t>354</t>
  </si>
  <si>
    <t>355</t>
  </si>
  <si>
    <t>356</t>
  </si>
  <si>
    <t>357</t>
  </si>
  <si>
    <t>391</t>
  </si>
  <si>
    <t>392</t>
  </si>
  <si>
    <t>393</t>
  </si>
  <si>
    <t>441</t>
  </si>
  <si>
    <t>442</t>
  </si>
  <si>
    <t>447</t>
  </si>
  <si>
    <t>448</t>
  </si>
  <si>
    <t>449</t>
  </si>
  <si>
    <t>537</t>
  </si>
  <si>
    <t>538</t>
  </si>
  <si>
    <t>571</t>
  </si>
  <si>
    <t>602</t>
  </si>
  <si>
    <t>603</t>
  </si>
  <si>
    <t>604</t>
  </si>
  <si>
    <t>618</t>
  </si>
  <si>
    <t>619</t>
  </si>
  <si>
    <t xml:space="preserve">          2. Установить, что в 2021 году и плановом периоде 2022-2023 годов муниципальные гарантии Казачинского района не представляются. 
          Бюджетные ассигнования на исполнение муниципальных гарантий Казачинского района по возможным гарантийным случаям на 2021 год и плановый период 2022-2023 годов не предусмотрены. </t>
  </si>
  <si>
    <t xml:space="preserve">          3. Предельный  объем расходов на обслуживание муниципального долга в Казачинском районе не должен превышать:</t>
  </si>
  <si>
    <t xml:space="preserve">           4. Утвердить предельный  объем муниципального долга  Казачинского района в сумме:</t>
  </si>
  <si>
    <t xml:space="preserve">          5. Утвердить программу муниципальных внутренних заимствований  по Казачинскому району на 2021 год и плановый период 2022-2023 годов в соответствии с приложением 13 к настоящему Решению. </t>
  </si>
  <si>
    <t xml:space="preserve">                   23 482 458,50 рублей на 2021 год;</t>
  </si>
  <si>
    <t xml:space="preserve">                   24 971 011,50 рублей на 2022 год;</t>
  </si>
  <si>
    <t xml:space="preserve">                   26 674 165,00 рубля на 2023 год;</t>
  </si>
  <si>
    <t xml:space="preserve">Председатель районного 
Совета депутатов                                                               </t>
  </si>
  <si>
    <t xml:space="preserve">      2) субсидии бюджетам поселений Казачинского района на организацию и проведение акарицидных обработок мест массового отдыха населения по финансовому управлению администрации Казачинского района в рамках непрограммных расходов отдельных органов местного самоуправления на 2021 год и плановый период 2022-2023 годов в сумме 151 400,00 рублей ежегодно согласно приложению 12 к настоящему Решению.
       </t>
  </si>
  <si>
    <t>07</t>
  </si>
  <si>
    <t>015</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</si>
  <si>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</si>
  <si>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</si>
  <si>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</si>
  <si>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Формирование эффективного механизма предоставления информационной, финансовой и имущественной поддержки социально-ориентированным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</si>
  <si>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 xml:space="preserve">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 </t>
  </si>
  <si>
    <t xml:space="preserve">Прочие субсидии бюджетам муниципальных районов (на обеспечение первичных мер пожарной безопасности) </t>
  </si>
  <si>
    <t xml:space="preserve">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 </t>
  </si>
  <si>
    <t>Прочие субсидии бюджетам муниципальных районов (на поддержку деятельности муниципальных молодежных центров)</t>
  </si>
  <si>
    <t xml:space="preserve">Прочие субсидии бюджетам муниципальных районов (на комплектование книжных фондов библиотек муниципальных образований Красноярского края) </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</si>
  <si>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</si>
  <si>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 xml:space="preserve">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t>
  </si>
  <si>
    <t>Прочие субсидии бюджетам муниципальных районов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</si>
  <si>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</si>
  <si>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</si>
  <si>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</si>
  <si>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t>
  </si>
  <si>
    <t xml:space="preserve">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t>
  </si>
  <si>
    <t xml:space="preserve">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t>
  </si>
  <si>
    <t xml:space="preserve">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</si>
  <si>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</si>
  <si>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 xml:space="preserve">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t>
  </si>
  <si>
    <t xml:space="preserve">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</si>
  <si>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</si>
  <si>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</si>
  <si>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</si>
  <si>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</si>
  <si>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государственных полномочий по обеспечению отдыха и оздоровления детей)</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</si>
  <si>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</si>
  <si>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</si>
  <si>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</si>
  <si>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</si>
  <si>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</si>
  <si>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</si>
  <si>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</si>
  <si>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</si>
  <si>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</si>
  <si>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</si>
  <si>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</si>
  <si>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</si>
  <si>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</si>
  <si>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</si>
  <si>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</si>
  <si>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</si>
  <si>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</si>
  <si>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</si>
  <si>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 </t>
  </si>
  <si>
    <t xml:space="preserve">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 </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</si>
  <si>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</si>
  <si>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</si>
  <si>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</si>
  <si>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</si>
  <si>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</si>
  <si>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</si>
  <si>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</si>
  <si>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</si>
  <si>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</si>
  <si>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</si>
  <si>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</si>
  <si>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</si>
  <si>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</si>
  <si>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 </t>
  </si>
  <si>
    <t>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</si>
  <si>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t>
  </si>
  <si>
    <t xml:space="preserve">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</si>
  <si>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</si>
  <si>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 xml:space="preserve">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t>
  </si>
  <si>
    <t xml:space="preserve">Прочие субсидии бюджетам муниципальных районов (на проведение мероприятий, направленных на обеспечение безопасного участия детей в дорожном движении) </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</si>
  <si>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</si>
  <si>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</si>
  <si>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устройство плоскостных спортивных сооружений в сельской местности)</t>
  </si>
  <si>
    <t>Прочие субсидии бюджетам муниципальных районов (на создание новых мест в общеобразовательных организациях за счет средств краевого бюджета)</t>
  </si>
  <si>
    <t>Прочие субсидии бюджетам муниципальных районов (на государственную поддержку комплексного развития муниципальных учреждений культуры и образовательных организаций в области культуры)</t>
  </si>
  <si>
    <t xml:space="preserve">Прочие субсидии бюджетам муниципальных районов (на поддержку обустройства мест массового отдыха населения (городских парков)) </t>
  </si>
  <si>
    <t xml:space="preserve">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t>
  </si>
  <si>
    <t>Прочие субсидии бюджетам муниципальных районов (на реализацию отдельных мероприятий муниципальных программ, подпрограмм молодежной политики)</t>
  </si>
  <si>
    <t xml:space="preserve">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 </t>
  </si>
  <si>
    <t xml:space="preserve">Прочие субсидии бюджетам муниципальных районов (на строительство муниципальных объектов коммунальной и транспортной инфраструктуры) </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</si>
  <si>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</si>
  <si>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организационную и материально-техническую модернизацию муниципальных молодежных центров)</t>
  </si>
  <si>
    <t xml:space="preserve">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t>
  </si>
  <si>
    <t xml:space="preserve">Прочие субсидии бюджетам муниципальных районов (на приобретение и монтаж установок по очистке и обеззараживанию воды на системах водоснабжения) </t>
  </si>
  <si>
    <t>Прочие субсидии бюджетам муниципальных районов (на комплектование книжных фондов библиотек муниципальных образований Красноярского края)</t>
  </si>
  <si>
    <t xml:space="preserve">Прочие субсидии бюджетам муниципальных районов (на оснащение музыкальными инструментами детских школ искусств) </t>
  </si>
  <si>
    <t xml:space="preserve">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t>
  </si>
  <si>
    <t xml:space="preserve">Прочие субсидии бюджетам муниципальных районов (на мероприятия по развитию добровольной пожарной охраны) </t>
  </si>
  <si>
    <t xml:space="preserve">Прочие 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t>
  </si>
  <si>
    <t xml:space="preserve">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t>
  </si>
  <si>
    <t xml:space="preserve">Прочие субсидии бюджетам муниципальных районов (на реализацию муниципальных программ (подпрограмм) поддержки социально ориентированных некоммерческих организаций) </t>
  </si>
  <si>
    <t>Прочие субсидии бюджетам муниципальных районов (требующих ускоренного экономического развития и повышения эффективности использования их экономического потенциала, на реализацию муниципальных программ развития субъектов малого и среднего предпринимательства)</t>
  </si>
  <si>
    <t xml:space="preserve">Прочие субсидии бюджетам муниципальных районов (на обеспечение деятельности муниципальных ресурсных центров поддержки общественных инициатив) </t>
  </si>
  <si>
    <t xml:space="preserve">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 </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</si>
  <si>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</si>
  <si>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(для реализации проектов по решению вопросов местного значения сельских поселений)</t>
  </si>
  <si>
    <t xml:space="preserve">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t>
  </si>
  <si>
    <t xml:space="preserve">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</si>
  <si>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</si>
  <si>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</si>
  <si>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</si>
  <si>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</si>
  <si>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 xml:space="preserve">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</si>
  <si>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</si>
  <si>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</si>
  <si>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</si>
  <si>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 xml:space="preserve">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</si>
  <si>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</si>
  <si>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 (в соответствии с Законом края от 16 декабря 2014 года № 7-2951))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</si>
  <si>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</si>
  <si>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</si>
  <si>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</si>
  <si>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</si>
  <si>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</si>
  <si>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</si>
  <si>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</si>
  <si>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</si>
  <si>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</si>
  <si>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Дудовского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</si>
  <si>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</si>
  <si>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Отношенского сельсовета)</t>
  </si>
  <si>
    <t>Межбюджетные трансферты, передаваемые бюджетам муниципальных районов из бюджетов поселений (на финансирование расходов по капитальному ремонту, реконструкции находящихся в муниципальной собственности объектов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за счет средств краевого бюджета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</si>
  <si>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</si>
  <si>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</si>
  <si>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</si>
  <si>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значения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</si>
  <si>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значения в соответствии с решением Мокрушинского сельского Совета депутатов)</t>
  </si>
  <si>
    <t>Прочие межбюджетные трансферты, передаваемые бюджетам муниципальных районов (на поддержку отрасли культуры)</t>
  </si>
  <si>
    <t xml:space="preserve">Прочие межбюджетные трансферты, передаваемые бюджетам муниципальных районов (на реализацию проектов подготовки учителей на вакантные должности в общеобразовательных организациях) </t>
  </si>
  <si>
    <t xml:space="preserve">Прочие межбюджетные трансферты, передаваемые бюджетам муниципальных районов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t>
  </si>
  <si>
    <t xml:space="preserve">Прочие субсидии бюджетам муниципальных районов (на строительство, и (или) реконструкцию, и (или) ремонт объектов электроснабжения, водоснабжения, находящихся в собственности муниципальных районов, для обеспечения подключения некоммерческих товариществ к источникам электроснабжения, водоснабжения) </t>
  </si>
  <si>
    <t xml:space="preserve">Прочие субсидии бюджетам муниципальных районов (на реализацию комплексных проектов по благоустройству территорий) </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</si>
  <si>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</si>
  <si>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791 </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</si>
  <si>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</si>
  <si>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на государственную поддержку отрасли культуры (поддержка лучших работников сельских учреждений культуры))</t>
  </si>
  <si>
    <t>Прочие  межбюджетные трансферты, передавваемые бюджетам муниципальных районов (за совершенствование территориальной организации местного самоуправления)</t>
  </si>
  <si>
    <t xml:space="preserve">Прочие межбюджетные трансферты, передаваемые бюджетам муниципальных районов (на поддержку самообложения граждан в городских и сельских поселениях для решения вопросов местного значения) </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</si>
  <si>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 17-4294)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</si>
</sst>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0.0"/>
    <numFmt numFmtId="174" formatCode="#,##0.0"/>
    <numFmt numFmtId="175" formatCode="\2\6"/>
    <numFmt numFmtId="176" formatCode="?"/>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
    <numFmt numFmtId="183" formatCode="#,###.000,"/>
    <numFmt numFmtId="184" formatCode="#,##0.00_ ;[Red]\-#,##0.00\ "/>
    <numFmt numFmtId="185" formatCode="#,##0.0_ ;[Red]\-#,##0.0\ "/>
    <numFmt numFmtId="186" formatCode="#,##0_ ;[Red]\-#,##0\ "/>
    <numFmt numFmtId="187" formatCode="_(&quot;$&quot;* #,##0.00_);_(&quot;$&quot;* \(#,##0.00\);_(&quot;$&quot;* &quot;-&quot;??_);_(@_)"/>
    <numFmt numFmtId="188" formatCode="_(* #,##0_);_(* \(#,##0\);_(* &quot;-&quot;_);_(@_)"/>
    <numFmt numFmtId="189" formatCode="_(* #,##0.00_);_(* \(#,##0.00\);_(* &quot;-&quot;??_);_(@_)"/>
    <numFmt numFmtId="190" formatCode="_(&quot;$&quot;* #,##0_);_(&quot;$&quot;* \(#,##0\);_(&quot;$&quot;* &quot;-&quot;_);_(@_)"/>
    <numFmt numFmtId="191" formatCode="dd/mm/yyyy\ hh:mm"/>
  </numFmts>
  <fonts count="70">
    <font>
      <sz val="11"/>
      <color theme="1"/>
      <name val="Calibri"/>
      <family val="2"/>
    </font>
    <font>
      <sz val="11"/>
      <color indexed="8"/>
      <name val="Calibri"/>
      <family val="2"/>
    </font>
    <font>
      <sz val="10"/>
      <name val="Arial Cyr"/>
      <family val="0"/>
    </font>
    <font>
      <sz val="8"/>
      <name val="Calibri"/>
      <family val="2"/>
    </font>
    <font>
      <b/>
      <sz val="12"/>
      <color indexed="8"/>
      <name val="Times New Roman"/>
      <family val="1"/>
    </font>
    <font>
      <b/>
      <sz val="12"/>
      <name val="Times New Roman"/>
      <family val="1"/>
    </font>
    <font>
      <sz val="12"/>
      <name val="Times New Roman"/>
      <family val="1"/>
    </font>
    <font>
      <sz val="12"/>
      <color indexed="8"/>
      <name val="Times New Roman"/>
      <family val="1"/>
    </font>
    <font>
      <sz val="10"/>
      <name val="Times New Roman"/>
      <family val="1"/>
    </font>
    <font>
      <b/>
      <sz val="10"/>
      <name val="Times New Roman"/>
      <family val="1"/>
    </font>
    <font>
      <sz val="10"/>
      <color indexed="8"/>
      <name val="Times New Roman"/>
      <family val="1"/>
    </font>
    <font>
      <sz val="10"/>
      <name val="Arial"/>
      <family val="2"/>
    </font>
    <font>
      <sz val="10"/>
      <name val="Calibri"/>
      <family val="2"/>
    </font>
    <font>
      <b/>
      <sz val="10"/>
      <name val="Arial Cyr"/>
      <family val="0"/>
    </font>
    <font>
      <sz val="12"/>
      <name val="Times New Roman Cyr"/>
      <family val="0"/>
    </font>
    <font>
      <i/>
      <sz val="12"/>
      <name val="Times New Roman"/>
      <family val="1"/>
    </font>
    <font>
      <sz val="12"/>
      <color indexed="8"/>
      <name val="Calibri"/>
      <family val="2"/>
    </font>
    <font>
      <sz val="11"/>
      <color indexed="8"/>
      <name val="Times New Roman"/>
      <family val="1"/>
    </font>
    <font>
      <sz val="11"/>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family val="1"/>
    </font>
    <font>
      <sz val="12"/>
      <color indexed="10"/>
      <name val="Times New Roman"/>
      <family val="1"/>
    </font>
    <font>
      <sz val="11"/>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2"/>
      <color theme="1"/>
      <name val="Times New Roman"/>
      <family val="1"/>
    </font>
    <font>
      <b/>
      <sz val="10"/>
      <color theme="1"/>
      <name val="Times New Roman"/>
      <family val="1"/>
    </font>
    <font>
      <sz val="10"/>
      <color theme="1"/>
      <name val="Times New Roman"/>
      <family val="1"/>
    </font>
    <font>
      <sz val="12"/>
      <color rgb="FF000000"/>
      <name val="Times New Roman"/>
      <family val="1"/>
    </font>
    <font>
      <sz val="12"/>
      <color rgb="FFFF0000"/>
      <name val="Times New Roman"/>
      <family val="1"/>
    </font>
    <font>
      <b/>
      <sz val="12"/>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style="thin"/>
      <top style="thin"/>
      <bottom style="thin"/>
    </border>
    <border>
      <left style="thin"/>
      <right style="thin"/>
      <top/>
      <bottom style="thin"/>
    </border>
    <border>
      <left style="thin"/>
      <right style="thin"/>
      <top/>
      <bottom/>
    </border>
    <border>
      <left style="hair"/>
      <right style="hair"/>
      <top style="thin"/>
      <bottom style="thin"/>
    </border>
    <border>
      <left/>
      <right/>
      <top style="thin"/>
      <bottom style="thin"/>
    </border>
    <border>
      <left style="thin"/>
      <right/>
      <top>
        <color indexed="63"/>
      </top>
      <bottom style="thin"/>
    </border>
    <border>
      <left/>
      <right style="thin"/>
      <top>
        <color indexed="63"/>
      </top>
      <bottom style="thin"/>
    </border>
    <border>
      <left>
        <color indexed="63"/>
      </left>
      <right>
        <color indexed="63"/>
      </right>
      <top style="thin"/>
      <bottom>
        <color indexed="63"/>
      </bottom>
    </border>
  </borders>
  <cellStyleXfs count="9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5"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5" fillId="33" borderId="1" applyNumberFormat="0" applyAlignment="0" applyProtection="0"/>
    <xf numFmtId="0" fontId="46" fillId="34" borderId="2" applyNumberFormat="0" applyAlignment="0" applyProtection="0"/>
    <xf numFmtId="0" fontId="47" fillId="34"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35" borderId="7" applyNumberFormat="0" applyAlignment="0" applyProtection="0"/>
    <xf numFmtId="0" fontId="54" fillId="0" borderId="0" applyNumberFormat="0" applyFill="0" applyBorder="0" applyAlignment="0" applyProtection="0"/>
    <xf numFmtId="0" fontId="55" fillId="36" borderId="0" applyNumberFormat="0" applyBorder="0" applyAlignment="0" applyProtection="0"/>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11" fillId="0" borderId="0">
      <alignment/>
      <protection/>
    </xf>
    <xf numFmtId="0" fontId="1" fillId="0" borderId="0">
      <alignment/>
      <protection/>
    </xf>
    <xf numFmtId="0" fontId="2" fillId="0" borderId="0">
      <alignment/>
      <protection/>
    </xf>
    <xf numFmtId="0" fontId="57" fillId="0" borderId="0" applyNumberFormat="0" applyFill="0" applyBorder="0" applyAlignment="0" applyProtection="0"/>
    <xf numFmtId="0" fontId="58" fillId="37" borderId="0" applyNumberFormat="0" applyBorder="0" applyAlignment="0" applyProtection="0"/>
    <xf numFmtId="0" fontId="59" fillId="0" borderId="0" applyNumberFormat="0" applyFill="0" applyBorder="0" applyAlignment="0" applyProtection="0"/>
    <xf numFmtId="0" fontId="1" fillId="38"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62" fillId="39" borderId="0" applyNumberFormat="0" applyBorder="0" applyAlignment="0" applyProtection="0"/>
  </cellStyleXfs>
  <cellXfs count="505">
    <xf numFmtId="0" fontId="0" fillId="0" borderId="0" xfId="0" applyFont="1" applyAlignment="1">
      <alignment/>
    </xf>
    <xf numFmtId="0" fontId="6" fillId="0" borderId="0" xfId="0" applyFont="1" applyFill="1" applyAlignment="1">
      <alignment horizontal="center"/>
    </xf>
    <xf numFmtId="0" fontId="7" fillId="0" borderId="0" xfId="0" applyFont="1" applyFill="1" applyAlignment="1">
      <alignment/>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applyAlignment="1">
      <alignment/>
    </xf>
    <xf numFmtId="4" fontId="6" fillId="0" borderId="0" xfId="0" applyNumberFormat="1" applyFont="1" applyFill="1" applyAlignment="1">
      <alignment/>
    </xf>
    <xf numFmtId="0" fontId="6" fillId="0" borderId="11" xfId="0" applyFont="1" applyFill="1" applyBorder="1" applyAlignment="1">
      <alignment horizontal="left"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center"/>
    </xf>
    <xf numFmtId="0" fontId="7" fillId="0" borderId="0" xfId="0" applyFont="1" applyFill="1" applyAlignment="1">
      <alignment/>
    </xf>
    <xf numFmtId="49" fontId="7" fillId="0" borderId="10" xfId="0" applyNumberFormat="1" applyFont="1" applyFill="1" applyBorder="1" applyAlignment="1">
      <alignment horizontal="left" vertical="center"/>
    </xf>
    <xf numFmtId="4" fontId="6" fillId="0" borderId="10" xfId="0" applyNumberFormat="1" applyFont="1" applyFill="1" applyBorder="1" applyAlignment="1">
      <alignment horizontal="right" vertical="top" wrapText="1"/>
    </xf>
    <xf numFmtId="0" fontId="5" fillId="0" borderId="0" xfId="0" applyFont="1" applyFill="1" applyBorder="1" applyAlignment="1">
      <alignment horizontal="center" vertical="center" wrapText="1"/>
    </xf>
    <xf numFmtId="0" fontId="6" fillId="0" borderId="11" xfId="0" applyFont="1" applyFill="1" applyBorder="1" applyAlignment="1">
      <alignment horizontal="center" vertical="top" wrapText="1"/>
    </xf>
    <xf numFmtId="4" fontId="6" fillId="0" borderId="10" xfId="90" applyNumberFormat="1" applyFont="1" applyFill="1" applyBorder="1" applyAlignment="1">
      <alignment horizontal="right" vertical="top" wrapText="1"/>
    </xf>
    <xf numFmtId="4" fontId="5" fillId="0" borderId="10" xfId="90" applyNumberFormat="1" applyFont="1" applyFill="1" applyBorder="1" applyAlignment="1">
      <alignment horizontal="right" vertical="top" wrapText="1"/>
    </xf>
    <xf numFmtId="4" fontId="6" fillId="0" borderId="10" xfId="0" applyNumberFormat="1" applyFont="1" applyFill="1" applyBorder="1" applyAlignment="1">
      <alignment horizontal="right" vertical="center" wrapText="1"/>
    </xf>
    <xf numFmtId="0" fontId="5" fillId="0" borderId="12"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vertical="center" wrapText="1"/>
    </xf>
    <xf numFmtId="1" fontId="8" fillId="0" borderId="0" xfId="0" applyNumberFormat="1" applyFont="1" applyFill="1" applyAlignment="1">
      <alignment horizontal="center" vertical="center" wrapText="1"/>
    </xf>
    <xf numFmtId="0" fontId="8" fillId="0" borderId="0" xfId="0" applyFont="1" applyFill="1" applyAlignment="1">
      <alignment horizontal="center"/>
    </xf>
    <xf numFmtId="4" fontId="8" fillId="0" borderId="0" xfId="0" applyNumberFormat="1" applyFont="1" applyFill="1" applyAlignment="1">
      <alignment horizontal="center"/>
    </xf>
    <xf numFmtId="0" fontId="10" fillId="0" borderId="10" xfId="0" applyFont="1" applyFill="1" applyBorder="1" applyAlignment="1">
      <alignment horizontal="center" vertical="center" wrapText="1"/>
    </xf>
    <xf numFmtId="49" fontId="6" fillId="0" borderId="10" xfId="71" applyNumberFormat="1" applyFont="1" applyFill="1" applyBorder="1" applyAlignment="1">
      <alignment horizontal="center" vertical="top" wrapText="1"/>
      <protection/>
    </xf>
    <xf numFmtId="0" fontId="6" fillId="0" borderId="10" xfId="0" applyNumberFormat="1" applyFont="1" applyFill="1" applyBorder="1" applyAlignment="1">
      <alignment vertical="top" wrapText="1"/>
    </xf>
    <xf numFmtId="0" fontId="8" fillId="0" borderId="10" xfId="0" applyNumberFormat="1" applyFont="1" applyFill="1" applyBorder="1" applyAlignment="1">
      <alignment vertical="top" wrapText="1"/>
    </xf>
    <xf numFmtId="49" fontId="8" fillId="0" borderId="10" xfId="71" applyNumberFormat="1" applyFont="1" applyFill="1" applyBorder="1" applyAlignment="1">
      <alignment horizontal="center" vertical="top" wrapText="1"/>
      <protection/>
    </xf>
    <xf numFmtId="4" fontId="8" fillId="0" borderId="10" xfId="0" applyNumberFormat="1" applyFont="1" applyFill="1" applyBorder="1" applyAlignment="1">
      <alignment horizontal="right" vertical="top" wrapText="1"/>
    </xf>
    <xf numFmtId="2" fontId="8" fillId="0" borderId="10" xfId="0" applyNumberFormat="1" applyFont="1" applyFill="1" applyBorder="1" applyAlignment="1">
      <alignment vertical="top" wrapText="1"/>
    </xf>
    <xf numFmtId="49" fontId="8" fillId="0" borderId="10" xfId="0" applyNumberFormat="1" applyFont="1" applyFill="1" applyBorder="1" applyAlignment="1">
      <alignment horizontal="center" vertical="top" wrapText="1"/>
    </xf>
    <xf numFmtId="4" fontId="9" fillId="0" borderId="10" xfId="0" applyNumberFormat="1" applyFont="1" applyFill="1" applyBorder="1" applyAlignment="1">
      <alignment horizontal="right" vertical="top" wrapText="1"/>
    </xf>
    <xf numFmtId="49" fontId="9" fillId="0" borderId="10" xfId="0" applyNumberFormat="1" applyFont="1" applyFill="1" applyBorder="1" applyAlignment="1">
      <alignment horizontal="center" vertical="top" wrapText="1"/>
    </xf>
    <xf numFmtId="49" fontId="8" fillId="0" borderId="11" xfId="71" applyNumberFormat="1" applyFont="1" applyFill="1" applyBorder="1" applyAlignment="1">
      <alignment vertical="top" wrapText="1"/>
      <protection/>
    </xf>
    <xf numFmtId="0" fontId="63" fillId="0" borderId="0" xfId="0" applyFont="1" applyFill="1" applyAlignment="1">
      <alignment/>
    </xf>
    <xf numFmtId="0" fontId="9" fillId="0" borderId="0" xfId="0" applyFont="1" applyFill="1" applyAlignment="1">
      <alignment horizontal="center" wrapText="1"/>
    </xf>
    <xf numFmtId="0" fontId="8" fillId="0" borderId="0" xfId="0" applyFont="1" applyFill="1" applyAlignment="1">
      <alignment horizontal="right" wrapText="1"/>
    </xf>
    <xf numFmtId="0" fontId="8" fillId="0" borderId="12" xfId="0" applyFont="1" applyFill="1" applyBorder="1" applyAlignment="1">
      <alignment horizontal="center" vertical="center" wrapText="1"/>
    </xf>
    <xf numFmtId="0" fontId="10" fillId="0" borderId="10" xfId="0" applyFont="1" applyFill="1" applyBorder="1" applyAlignment="1">
      <alignment horizontal="center" wrapText="1"/>
    </xf>
    <xf numFmtId="0" fontId="8" fillId="0" borderId="10" xfId="71" applyFont="1" applyFill="1" applyBorder="1" applyAlignment="1">
      <alignment/>
      <protection/>
    </xf>
    <xf numFmtId="0" fontId="8" fillId="0" borderId="10" xfId="0" applyFont="1" applyFill="1" applyBorder="1" applyAlignment="1">
      <alignment/>
    </xf>
    <xf numFmtId="0" fontId="9" fillId="0" borderId="10" xfId="0" applyFont="1" applyFill="1" applyBorder="1" applyAlignment="1">
      <alignment/>
    </xf>
    <xf numFmtId="4" fontId="9" fillId="0" borderId="10" xfId="90" applyNumberFormat="1" applyFont="1" applyFill="1" applyBorder="1" applyAlignment="1">
      <alignment horizontal="right"/>
    </xf>
    <xf numFmtId="0" fontId="63" fillId="0" borderId="0" xfId="0" applyFont="1" applyFill="1" applyAlignment="1">
      <alignment horizontal="center"/>
    </xf>
    <xf numFmtId="4" fontId="8" fillId="0" borderId="10" xfId="0" applyNumberFormat="1" applyFont="1" applyFill="1" applyBorder="1" applyAlignment="1">
      <alignment horizontal="right"/>
    </xf>
    <xf numFmtId="4" fontId="8" fillId="0" borderId="0" xfId="0" applyNumberFormat="1" applyFont="1" applyFill="1" applyAlignment="1">
      <alignment horizontal="right"/>
    </xf>
    <xf numFmtId="0" fontId="8" fillId="0" borderId="13" xfId="0" applyFont="1" applyFill="1" applyBorder="1" applyAlignment="1">
      <alignment horizontal="right" wrapText="1"/>
    </xf>
    <xf numFmtId="0" fontId="8" fillId="0" borderId="13" xfId="0" applyFont="1" applyFill="1" applyBorder="1" applyAlignment="1">
      <alignment horizontal="right"/>
    </xf>
    <xf numFmtId="0" fontId="8" fillId="0" borderId="13" xfId="0" applyFont="1" applyFill="1" applyBorder="1" applyAlignment="1">
      <alignment horizontal="center"/>
    </xf>
    <xf numFmtId="4" fontId="8" fillId="0" borderId="0" xfId="0" applyNumberFormat="1" applyFont="1" applyFill="1" applyBorder="1" applyAlignment="1">
      <alignment horizontal="center"/>
    </xf>
    <xf numFmtId="49" fontId="8" fillId="0" borderId="11" xfId="71" applyNumberFormat="1" applyFont="1" applyFill="1" applyBorder="1" applyAlignment="1">
      <alignment horizontal="center" vertical="center" wrapText="1"/>
      <protection/>
    </xf>
    <xf numFmtId="0" fontId="8" fillId="0" borderId="11" xfId="7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1" fontId="8" fillId="0" borderId="10" xfId="71" applyNumberFormat="1" applyFont="1" applyFill="1" applyBorder="1" applyAlignment="1">
      <alignment horizontal="center" vertical="center" wrapText="1"/>
      <protection/>
    </xf>
    <xf numFmtId="1" fontId="8" fillId="0" borderId="11" xfId="71" applyNumberFormat="1" applyFont="1" applyFill="1" applyBorder="1" applyAlignment="1">
      <alignment horizontal="center" vertical="center" wrapText="1"/>
      <protection/>
    </xf>
    <xf numFmtId="1"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9" fillId="0" borderId="11" xfId="0" applyFont="1" applyFill="1" applyBorder="1" applyAlignment="1">
      <alignment vertical="top" wrapText="1"/>
    </xf>
    <xf numFmtId="0" fontId="9" fillId="0" borderId="0" xfId="0" applyFont="1" applyFill="1" applyAlignment="1">
      <alignment horizontal="center" vertical="center" wrapText="1"/>
    </xf>
    <xf numFmtId="49" fontId="8" fillId="0" borderId="11" xfId="0" applyNumberFormat="1" applyFont="1" applyFill="1" applyBorder="1" applyAlignment="1">
      <alignment vertical="top" wrapText="1"/>
    </xf>
    <xf numFmtId="49" fontId="9" fillId="0" borderId="11" xfId="71" applyNumberFormat="1" applyFont="1" applyFill="1" applyBorder="1" applyAlignment="1">
      <alignment vertical="top" wrapText="1"/>
      <protection/>
    </xf>
    <xf numFmtId="0" fontId="9" fillId="0" borderId="0" xfId="0" applyFont="1" applyFill="1" applyAlignment="1">
      <alignment/>
    </xf>
    <xf numFmtId="49" fontId="8" fillId="0" borderId="10" xfId="71" applyNumberFormat="1" applyFont="1" applyFill="1" applyBorder="1" applyAlignment="1">
      <alignment horizontal="left" vertical="top" wrapText="1"/>
      <protection/>
    </xf>
    <xf numFmtId="0" fontId="9" fillId="0" borderId="10" xfId="0" applyNumberFormat="1" applyFont="1" applyFill="1" applyBorder="1" applyAlignment="1">
      <alignment vertical="top" wrapText="1"/>
    </xf>
    <xf numFmtId="49" fontId="10" fillId="0" borderId="10" xfId="0" applyNumberFormat="1" applyFont="1" applyFill="1" applyBorder="1" applyAlignment="1">
      <alignment horizontal="center" vertical="top" wrapText="1"/>
    </xf>
    <xf numFmtId="4" fontId="10" fillId="0" borderId="10" xfId="0" applyNumberFormat="1" applyFont="1" applyFill="1" applyBorder="1" applyAlignment="1">
      <alignment horizontal="right" vertical="top" wrapText="1"/>
    </xf>
    <xf numFmtId="0" fontId="8" fillId="0" borderId="0" xfId="0" applyFont="1" applyFill="1" applyAlignment="1">
      <alignment horizontal="left" vertical="top" wrapText="1"/>
    </xf>
    <xf numFmtId="0" fontId="8" fillId="40" borderId="0" xfId="0" applyFont="1" applyFill="1" applyAlignment="1">
      <alignment horizontal="center" vertical="center" wrapText="1"/>
    </xf>
    <xf numFmtId="0" fontId="9" fillId="40" borderId="0" xfId="0" applyFont="1" applyFill="1" applyAlignment="1">
      <alignment horizontal="center" vertical="center" wrapText="1"/>
    </xf>
    <xf numFmtId="0" fontId="6" fillId="0" borderId="0" xfId="71" applyFont="1" applyFill="1" applyAlignment="1">
      <alignment horizontal="center" vertical="top" wrapText="1"/>
      <protection/>
    </xf>
    <xf numFmtId="0" fontId="5" fillId="0" borderId="10" xfId="71" applyFont="1" applyFill="1" applyBorder="1" applyAlignment="1">
      <alignment horizontal="center" vertical="top" wrapText="1"/>
      <protection/>
    </xf>
    <xf numFmtId="49" fontId="5" fillId="0" borderId="10" xfId="71" applyNumberFormat="1" applyFont="1" applyFill="1" applyBorder="1" applyAlignment="1">
      <alignment horizontal="center" vertical="top" wrapText="1"/>
      <protection/>
    </xf>
    <xf numFmtId="0" fontId="6" fillId="0" borderId="10" xfId="71" applyFont="1" applyFill="1" applyBorder="1" applyAlignment="1">
      <alignment horizontal="center" vertical="top" wrapText="1"/>
      <protection/>
    </xf>
    <xf numFmtId="49" fontId="6" fillId="0" borderId="10" xfId="71" applyNumberFormat="1" applyFont="1" applyFill="1" applyBorder="1" applyAlignment="1">
      <alignment horizontal="left" vertical="top" wrapText="1"/>
      <protection/>
    </xf>
    <xf numFmtId="0" fontId="6" fillId="0" borderId="10" xfId="71" applyFont="1" applyFill="1" applyBorder="1" applyAlignment="1">
      <alignment horizontal="left" vertical="top" wrapText="1"/>
      <protection/>
    </xf>
    <xf numFmtId="0" fontId="6" fillId="0" borderId="10" xfId="71" applyNumberFormat="1" applyFont="1" applyFill="1" applyBorder="1" applyAlignment="1">
      <alignment horizontal="left" vertical="top" wrapText="1"/>
      <protection/>
    </xf>
    <xf numFmtId="176" fontId="6" fillId="0" borderId="10" xfId="71" applyNumberFormat="1" applyFont="1" applyFill="1" applyBorder="1" applyAlignment="1">
      <alignment horizontal="left" vertical="top" wrapText="1"/>
      <protection/>
    </xf>
    <xf numFmtId="0" fontId="6" fillId="0" borderId="10" xfId="71" applyFont="1" applyFill="1" applyBorder="1" applyAlignment="1">
      <alignment vertical="top" wrapText="1"/>
      <protection/>
    </xf>
    <xf numFmtId="0" fontId="6" fillId="0" borderId="10" xfId="0" applyFont="1" applyFill="1" applyBorder="1" applyAlignment="1">
      <alignment horizontal="center" vertical="top"/>
    </xf>
    <xf numFmtId="0" fontId="6" fillId="0" borderId="10" xfId="0" applyFont="1" applyFill="1" applyBorder="1" applyAlignment="1">
      <alignment vertical="top" wrapText="1"/>
    </xf>
    <xf numFmtId="177" fontId="6" fillId="0" borderId="10" xfId="71" applyNumberFormat="1" applyFont="1" applyFill="1" applyBorder="1" applyAlignment="1">
      <alignment horizontal="left" vertical="top" wrapText="1"/>
      <protection/>
    </xf>
    <xf numFmtId="0" fontId="6" fillId="0" borderId="10" xfId="78" applyNumberFormat="1" applyFont="1" applyFill="1" applyBorder="1" applyAlignment="1">
      <alignment horizontal="left" vertical="top" wrapText="1"/>
      <protection/>
    </xf>
    <xf numFmtId="0" fontId="6" fillId="0" borderId="10" xfId="0"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6" fillId="0" borderId="14" xfId="0" applyNumberFormat="1" applyFont="1" applyFill="1" applyBorder="1" applyAlignment="1">
      <alignment horizontal="left" vertical="top" wrapText="1"/>
    </xf>
    <xf numFmtId="0" fontId="64" fillId="0" borderId="10" xfId="0" applyFont="1" applyFill="1" applyBorder="1" applyAlignment="1">
      <alignment horizontal="left" vertical="top" wrapText="1"/>
    </xf>
    <xf numFmtId="0" fontId="6" fillId="0" borderId="0" xfId="0" applyFont="1" applyFill="1" applyAlignment="1">
      <alignment horizontal="right" vertical="top"/>
    </xf>
    <xf numFmtId="172" fontId="6" fillId="0" borderId="0" xfId="90" applyNumberFormat="1" applyFont="1" applyFill="1" applyAlignment="1">
      <alignment horizontal="right" vertical="top"/>
    </xf>
    <xf numFmtId="0" fontId="6" fillId="0" borderId="0" xfId="0" applyFont="1" applyFill="1" applyAlignment="1">
      <alignment vertical="top"/>
    </xf>
    <xf numFmtId="0" fontId="5" fillId="0" borderId="0" xfId="0" applyFont="1" applyFill="1" applyAlignment="1">
      <alignment horizontal="right" vertical="top"/>
    </xf>
    <xf numFmtId="0" fontId="6" fillId="41" borderId="0" xfId="0" applyFont="1" applyFill="1" applyAlignment="1">
      <alignment horizontal="justify" wrapText="1"/>
    </xf>
    <xf numFmtId="0" fontId="5" fillId="0" borderId="0" xfId="0" applyFont="1" applyFill="1" applyAlignment="1" quotePrefix="1">
      <alignment horizontal="center" vertical="top" wrapText="1"/>
    </xf>
    <xf numFmtId="49" fontId="5" fillId="0" borderId="0" xfId="0" applyNumberFormat="1" applyFont="1" applyFill="1" applyAlignment="1" quotePrefix="1">
      <alignment horizontal="center" vertical="top" wrapText="1"/>
    </xf>
    <xf numFmtId="49" fontId="5" fillId="0" borderId="0" xfId="0" applyNumberFormat="1" applyFont="1" applyFill="1" applyAlignment="1" quotePrefix="1">
      <alignment horizontal="left" vertical="top" wrapText="1"/>
    </xf>
    <xf numFmtId="0" fontId="6" fillId="0" borderId="0" xfId="0" applyFont="1" applyFill="1" applyAlignment="1">
      <alignment horizontal="right" vertical="top" wrapText="1"/>
    </xf>
    <xf numFmtId="4" fontId="6" fillId="0" borderId="0" xfId="0" applyNumberFormat="1" applyFont="1" applyFill="1" applyAlignment="1">
      <alignment horizontal="right"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right" vertical="top" wrapText="1"/>
    </xf>
    <xf numFmtId="0" fontId="6" fillId="0" borderId="13" xfId="0" applyFont="1" applyFill="1" applyBorder="1" applyAlignment="1">
      <alignment horizontal="right" vertical="top" wrapText="1"/>
    </xf>
    <xf numFmtId="49" fontId="6" fillId="0" borderId="10" xfId="0" applyNumberFormat="1" applyFont="1" applyFill="1" applyBorder="1" applyAlignment="1">
      <alignment horizontal="center" vertical="top"/>
    </xf>
    <xf numFmtId="2" fontId="6" fillId="0" borderId="10" xfId="0" applyNumberFormat="1" applyFont="1" applyFill="1" applyBorder="1" applyAlignment="1">
      <alignment horizontal="left" vertical="top" wrapText="1"/>
    </xf>
    <xf numFmtId="49" fontId="6" fillId="0" borderId="15" xfId="0" applyNumberFormat="1" applyFont="1" applyFill="1" applyBorder="1" applyAlignment="1">
      <alignment horizontal="center" vertical="top"/>
    </xf>
    <xf numFmtId="2" fontId="6" fillId="0" borderId="15" xfId="0" applyNumberFormat="1" applyFont="1" applyFill="1" applyBorder="1" applyAlignment="1">
      <alignment horizontal="left" vertical="top" wrapText="1"/>
    </xf>
    <xf numFmtId="0" fontId="7" fillId="0" borderId="14" xfId="0" applyNumberFormat="1" applyFont="1" applyFill="1" applyBorder="1" applyAlignment="1">
      <alignment horizontal="left" vertical="top" wrapText="1"/>
    </xf>
    <xf numFmtId="0" fontId="6" fillId="0" borderId="10" xfId="0" applyFont="1" applyFill="1" applyBorder="1" applyAlignment="1" quotePrefix="1">
      <alignment horizontal="center" vertical="top" textRotation="90" wrapText="1"/>
    </xf>
    <xf numFmtId="0" fontId="6" fillId="0" borderId="10" xfId="0" applyNumberFormat="1" applyFont="1" applyFill="1" applyBorder="1" applyAlignment="1" quotePrefix="1">
      <alignment horizontal="center" vertical="top" wrapText="1"/>
    </xf>
    <xf numFmtId="0" fontId="6" fillId="0" borderId="10" xfId="0" applyFont="1" applyFill="1" applyBorder="1" applyAlignment="1" quotePrefix="1">
      <alignment horizontal="right" vertical="top" wrapText="1"/>
    </xf>
    <xf numFmtId="0" fontId="64" fillId="0" borderId="0" xfId="0" applyFont="1" applyFill="1" applyAlignment="1">
      <alignment horizontal="left" vertical="top" wrapText="1"/>
    </xf>
    <xf numFmtId="0" fontId="7" fillId="0" borderId="0" xfId="77" applyFont="1" applyAlignment="1">
      <alignment/>
      <protection/>
    </xf>
    <xf numFmtId="0" fontId="7" fillId="0" borderId="0" xfId="77" applyFont="1" applyAlignment="1">
      <alignment wrapText="1"/>
      <protection/>
    </xf>
    <xf numFmtId="0" fontId="7" fillId="0" borderId="0" xfId="77" applyFont="1" applyAlignment="1">
      <alignment horizontal="right"/>
      <protection/>
    </xf>
    <xf numFmtId="0" fontId="6" fillId="0" borderId="10" xfId="91" applyNumberFormat="1" applyFont="1" applyBorder="1" applyAlignment="1">
      <alignment horizontal="center" vertical="center" wrapText="1"/>
    </xf>
    <xf numFmtId="0" fontId="7" fillId="0" borderId="10" xfId="77" applyFont="1" applyBorder="1" applyAlignment="1">
      <alignment horizontal="center" vertical="center" wrapText="1"/>
      <protection/>
    </xf>
    <xf numFmtId="0" fontId="6" fillId="0" borderId="10" xfId="91" applyNumberFormat="1" applyFont="1" applyBorder="1" applyAlignment="1">
      <alignment horizontal="center" vertical="center"/>
    </xf>
    <xf numFmtId="0" fontId="6" fillId="0" borderId="10" xfId="71" applyFont="1" applyBorder="1" applyAlignment="1">
      <alignment horizontal="center" vertical="center"/>
      <protection/>
    </xf>
    <xf numFmtId="0" fontId="5" fillId="0" borderId="10" xfId="71" applyFont="1" applyBorder="1" applyAlignment="1">
      <alignment horizontal="center" vertical="center"/>
      <protection/>
    </xf>
    <xf numFmtId="4" fontId="4" fillId="0" borderId="10" xfId="77" applyNumberFormat="1" applyFont="1" applyFill="1" applyBorder="1" applyAlignment="1">
      <alignment horizontal="right" vertical="center"/>
      <protection/>
    </xf>
    <xf numFmtId="0" fontId="7" fillId="0" borderId="0" xfId="77" applyFont="1" applyFill="1" applyAlignment="1">
      <alignment/>
      <protection/>
    </xf>
    <xf numFmtId="0" fontId="6" fillId="0" borderId="10" xfId="71" applyFont="1" applyBorder="1" applyAlignment="1">
      <alignment horizontal="center" vertical="center" wrapText="1"/>
      <protection/>
    </xf>
    <xf numFmtId="0" fontId="64" fillId="0" borderId="0" xfId="0" applyFont="1" applyAlignment="1">
      <alignment/>
    </xf>
    <xf numFmtId="0" fontId="64" fillId="0" borderId="0" xfId="0" applyFont="1" applyAlignment="1">
      <alignment horizontal="center"/>
    </xf>
    <xf numFmtId="0" fontId="10" fillId="0" borderId="0" xfId="0" applyFont="1" applyFill="1" applyAlignment="1">
      <alignment/>
    </xf>
    <xf numFmtId="0" fontId="8" fillId="0" borderId="0" xfId="0" applyFont="1" applyFill="1" applyAlignment="1">
      <alignment horizontal="center" wrapText="1"/>
    </xf>
    <xf numFmtId="0" fontId="10" fillId="0" borderId="0" xfId="0" applyFont="1" applyFill="1" applyAlignment="1">
      <alignment horizontal="center" vertical="center" wrapText="1"/>
    </xf>
    <xf numFmtId="4" fontId="8" fillId="0" borderId="10" xfId="0" applyNumberFormat="1" applyFont="1" applyFill="1" applyBorder="1" applyAlignment="1">
      <alignment/>
    </xf>
    <xf numFmtId="0" fontId="65" fillId="0" borderId="0" xfId="0" applyFont="1" applyFill="1" applyAlignment="1">
      <alignment horizontal="center" vertical="center"/>
    </xf>
    <xf numFmtId="0" fontId="66" fillId="0" borderId="0" xfId="0" applyFont="1" applyFill="1" applyAlignment="1">
      <alignment horizontal="left" vertical="top" wrapText="1"/>
    </xf>
    <xf numFmtId="0" fontId="63" fillId="0" borderId="0" xfId="0" applyFont="1" applyFill="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right"/>
    </xf>
    <xf numFmtId="0" fontId="7"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xf>
    <xf numFmtId="0" fontId="5" fillId="0" borderId="0" xfId="0" applyFont="1" applyFill="1" applyBorder="1" applyAlignment="1">
      <alignment horizontal="right"/>
    </xf>
    <xf numFmtId="0" fontId="6" fillId="0" borderId="0" xfId="0" applyFont="1" applyFill="1" applyBorder="1" applyAlignment="1">
      <alignment horizontal="left" wrapText="1" shrinkToFit="1"/>
    </xf>
    <xf numFmtId="0" fontId="6" fillId="0" borderId="0" xfId="0" applyFont="1" applyFill="1" applyAlignment="1">
      <alignment horizontal="right" wrapText="1"/>
    </xf>
    <xf numFmtId="0" fontId="6" fillId="0" borderId="0" xfId="0" applyFont="1" applyFill="1" applyBorder="1" applyAlignment="1">
      <alignment horizontal="right"/>
    </xf>
    <xf numFmtId="0" fontId="6" fillId="0" borderId="16" xfId="0" applyNumberFormat="1" applyFont="1" applyFill="1" applyBorder="1" applyAlignment="1">
      <alignment/>
    </xf>
    <xf numFmtId="0" fontId="7" fillId="0" borderId="0" xfId="0" applyFont="1" applyFill="1" applyBorder="1" applyAlignment="1">
      <alignment horizontal="center" wrapText="1"/>
    </xf>
    <xf numFmtId="0" fontId="7" fillId="0" borderId="0" xfId="0" applyFont="1" applyFill="1" applyBorder="1" applyAlignment="1">
      <alignment/>
    </xf>
    <xf numFmtId="0" fontId="7" fillId="0" borderId="13"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shrinkToFit="1"/>
    </xf>
    <xf numFmtId="0" fontId="5" fillId="0" borderId="10" xfId="0" applyFont="1" applyFill="1" applyBorder="1" applyAlignment="1">
      <alignment horizontal="center"/>
    </xf>
    <xf numFmtId="0" fontId="6" fillId="0" borderId="10" xfId="0" applyFont="1" applyFill="1" applyBorder="1" applyAlignment="1">
      <alignment horizontal="center"/>
    </xf>
    <xf numFmtId="0" fontId="5" fillId="0" borderId="10" xfId="0" applyFont="1" applyFill="1" applyBorder="1" applyAlignment="1">
      <alignment horizontal="center" vertical="top"/>
    </xf>
    <xf numFmtId="49" fontId="5" fillId="0" borderId="10" xfId="0" applyNumberFormat="1" applyFont="1" applyFill="1" applyBorder="1" applyAlignment="1">
      <alignment horizontal="center" vertical="top" wrapText="1"/>
    </xf>
    <xf numFmtId="0" fontId="5" fillId="0" borderId="0" xfId="0" applyFont="1" applyFill="1" applyBorder="1" applyAlignment="1">
      <alignment/>
    </xf>
    <xf numFmtId="0" fontId="5" fillId="0" borderId="0" xfId="0" applyFont="1" applyFill="1" applyBorder="1" applyAlignment="1">
      <alignment horizontal="left" wrapText="1" shrinkToFit="1"/>
    </xf>
    <xf numFmtId="0" fontId="6" fillId="0" borderId="0" xfId="0" applyFont="1" applyFill="1" applyBorder="1" applyAlignment="1">
      <alignment wrapText="1"/>
    </xf>
    <xf numFmtId="49" fontId="8" fillId="41" borderId="11" xfId="71" applyNumberFormat="1" applyFont="1" applyFill="1" applyBorder="1" applyAlignment="1">
      <alignment vertical="top" wrapText="1"/>
      <protection/>
    </xf>
    <xf numFmtId="49" fontId="8" fillId="41" borderId="10" xfId="71" applyNumberFormat="1" applyFont="1" applyFill="1" applyBorder="1" applyAlignment="1">
      <alignment horizontal="center" vertical="top" wrapText="1"/>
      <protection/>
    </xf>
    <xf numFmtId="172" fontId="5" fillId="0" borderId="0" xfId="90" applyNumberFormat="1" applyFont="1" applyFill="1" applyAlignment="1">
      <alignment horizontal="right"/>
    </xf>
    <xf numFmtId="0" fontId="5" fillId="0" borderId="0" xfId="0" applyFont="1" applyFill="1" applyAlignment="1">
      <alignment/>
    </xf>
    <xf numFmtId="0" fontId="6" fillId="0" borderId="0" xfId="0" applyFont="1" applyFill="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 xfId="0" applyFont="1" applyFill="1" applyBorder="1" applyAlignment="1">
      <alignment horizontal="center" wrapText="1"/>
    </xf>
    <xf numFmtId="0" fontId="6" fillId="0" borderId="10" xfId="71" applyFont="1" applyFill="1" applyBorder="1" applyAlignment="1">
      <alignment/>
      <protection/>
    </xf>
    <xf numFmtId="4" fontId="5" fillId="0" borderId="10" xfId="0" applyNumberFormat="1" applyFont="1" applyFill="1" applyBorder="1" applyAlignment="1">
      <alignment horizontal="right" vertical="center"/>
    </xf>
    <xf numFmtId="4" fontId="6" fillId="0" borderId="10" xfId="0" applyNumberFormat="1"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xf>
    <xf numFmtId="0" fontId="17" fillId="0" borderId="0" xfId="0" applyFont="1" applyAlignment="1">
      <alignment/>
    </xf>
    <xf numFmtId="0" fontId="8" fillId="0" borderId="0" xfId="78" applyFont="1">
      <alignment/>
      <protection/>
    </xf>
    <xf numFmtId="0" fontId="7" fillId="0" borderId="0" xfId="78" applyFont="1" applyAlignment="1">
      <alignment wrapText="1"/>
      <protection/>
    </xf>
    <xf numFmtId="0" fontId="7" fillId="0" borderId="0" xfId="78" applyFont="1" applyAlignment="1">
      <alignment/>
      <protection/>
    </xf>
    <xf numFmtId="0" fontId="7" fillId="0" borderId="0" xfId="78" applyFont="1" applyAlignment="1">
      <alignment horizontal="right"/>
      <protection/>
    </xf>
    <xf numFmtId="0" fontId="7" fillId="0" borderId="0" xfId="78" applyFont="1" applyBorder="1" applyAlignment="1">
      <alignment horizontal="center" vertical="center" wrapText="1"/>
      <protection/>
    </xf>
    <xf numFmtId="0" fontId="7" fillId="0" borderId="0" xfId="78" applyFont="1" applyAlignment="1">
      <alignment horizontal="center"/>
      <protection/>
    </xf>
    <xf numFmtId="0" fontId="17" fillId="0" borderId="0" xfId="0" applyFont="1" applyAlignment="1">
      <alignment horizontal="center"/>
    </xf>
    <xf numFmtId="172" fontId="6" fillId="0" borderId="0" xfId="91" applyNumberFormat="1" applyFont="1" applyBorder="1" applyAlignment="1">
      <alignment horizontal="center" vertical="center" wrapText="1"/>
    </xf>
    <xf numFmtId="172" fontId="5" fillId="0" borderId="0" xfId="91" applyNumberFormat="1" applyFont="1" applyBorder="1" applyAlignment="1">
      <alignment horizontal="center" vertical="center" wrapText="1"/>
    </xf>
    <xf numFmtId="0" fontId="4" fillId="0" borderId="0" xfId="78" applyFont="1" applyAlignment="1">
      <alignment horizontal="center"/>
      <protection/>
    </xf>
    <xf numFmtId="0" fontId="9" fillId="0" borderId="0" xfId="0" applyFont="1" applyAlignment="1">
      <alignment horizontal="center"/>
    </xf>
    <xf numFmtId="3" fontId="7" fillId="0" borderId="0" xfId="78" applyNumberFormat="1" applyFont="1" applyFill="1" applyBorder="1" applyAlignment="1">
      <alignment horizontal="right" vertical="center"/>
      <protection/>
    </xf>
    <xf numFmtId="0" fontId="7" fillId="0" borderId="0" xfId="78" applyFont="1" applyBorder="1" applyAlignment="1">
      <alignment/>
      <protection/>
    </xf>
    <xf numFmtId="4" fontId="4" fillId="41" borderId="11" xfId="78" applyNumberFormat="1" applyFont="1" applyFill="1" applyBorder="1" applyAlignment="1">
      <alignment horizontal="right" vertical="center"/>
      <protection/>
    </xf>
    <xf numFmtId="4" fontId="4" fillId="0" borderId="0" xfId="78" applyNumberFormat="1" applyFont="1" applyFill="1" applyBorder="1" applyAlignment="1">
      <alignment horizontal="right" vertical="center"/>
      <protection/>
    </xf>
    <xf numFmtId="0" fontId="5" fillId="0" borderId="0" xfId="71" applyFont="1" applyBorder="1" applyAlignment="1">
      <alignment horizontal="center" vertical="center"/>
      <protection/>
    </xf>
    <xf numFmtId="0" fontId="5" fillId="0" borderId="0" xfId="71" applyFont="1" applyBorder="1" applyAlignment="1">
      <alignment vertical="center"/>
      <protection/>
    </xf>
    <xf numFmtId="174" fontId="4" fillId="0" borderId="0" xfId="78" applyNumberFormat="1" applyFont="1" applyBorder="1" applyAlignment="1">
      <alignment horizontal="right" vertical="center"/>
      <protection/>
    </xf>
    <xf numFmtId="174" fontId="4" fillId="0" borderId="0" xfId="78" applyNumberFormat="1" applyFont="1" applyFill="1" applyBorder="1" applyAlignment="1">
      <alignment horizontal="right" vertical="center"/>
      <protection/>
    </xf>
    <xf numFmtId="3" fontId="4" fillId="0" borderId="0" xfId="78" applyNumberFormat="1" applyFont="1" applyFill="1" applyBorder="1" applyAlignment="1">
      <alignment horizontal="right" vertical="center"/>
      <protection/>
    </xf>
    <xf numFmtId="172" fontId="18" fillId="0" borderId="0" xfId="90" applyNumberFormat="1" applyFont="1" applyFill="1" applyAlignment="1">
      <alignment horizontal="right"/>
    </xf>
    <xf numFmtId="0" fontId="18" fillId="0" borderId="0" xfId="0" applyFont="1" applyFill="1" applyAlignment="1">
      <alignment horizontal="right"/>
    </xf>
    <xf numFmtId="0" fontId="17" fillId="0" borderId="0" xfId="0" applyFont="1" applyFill="1" applyAlignment="1">
      <alignment horizontal="right" vertical="center" wrapText="1"/>
    </xf>
    <xf numFmtId="2" fontId="5" fillId="0" borderId="0" xfId="71" applyNumberFormat="1" applyFont="1" applyFill="1" applyBorder="1" applyAlignment="1">
      <alignment wrapText="1"/>
      <protection/>
    </xf>
    <xf numFmtId="0" fontId="7" fillId="0" borderId="0" xfId="0" applyFont="1" applyFill="1" applyBorder="1" applyAlignment="1">
      <alignment vertical="center" wrapText="1"/>
    </xf>
    <xf numFmtId="0" fontId="6" fillId="41" borderId="10" xfId="71" applyFont="1" applyFill="1" applyBorder="1" applyAlignment="1">
      <alignment/>
      <protection/>
    </xf>
    <xf numFmtId="4" fontId="7" fillId="0" borderId="10" xfId="0" applyNumberFormat="1" applyFont="1" applyFill="1" applyBorder="1" applyAlignment="1">
      <alignment horizontal="right" wrapText="1"/>
    </xf>
    <xf numFmtId="4" fontId="6" fillId="0" borderId="10" xfId="0" applyNumberFormat="1" applyFont="1" applyFill="1" applyBorder="1" applyAlignment="1">
      <alignment horizontal="right"/>
    </xf>
    <xf numFmtId="4" fontId="5" fillId="0" borderId="10" xfId="90" applyNumberFormat="1" applyFont="1" applyFill="1" applyBorder="1" applyAlignment="1">
      <alignment horizontal="right"/>
    </xf>
    <xf numFmtId="0" fontId="64" fillId="0" borderId="0" xfId="0" applyFont="1" applyAlignment="1">
      <alignment vertical="center"/>
    </xf>
    <xf numFmtId="0" fontId="66" fillId="0" borderId="0" xfId="0" applyFont="1" applyAlignment="1">
      <alignment/>
    </xf>
    <xf numFmtId="0" fontId="8" fillId="41" borderId="0" xfId="0" applyFont="1" applyFill="1" applyAlignment="1">
      <alignment/>
    </xf>
    <xf numFmtId="0" fontId="9" fillId="41" borderId="0" xfId="0" applyFont="1" applyFill="1" applyAlignment="1">
      <alignment horizontal="center" wrapText="1"/>
    </xf>
    <xf numFmtId="0" fontId="8" fillId="41" borderId="0" xfId="0" applyFont="1" applyFill="1" applyAlignment="1">
      <alignment horizontal="center" wrapText="1"/>
    </xf>
    <xf numFmtId="0" fontId="8" fillId="41" borderId="12" xfId="0" applyFont="1" applyFill="1" applyBorder="1" applyAlignment="1">
      <alignment horizontal="center" vertical="center" wrapText="1"/>
    </xf>
    <xf numFmtId="0" fontId="10" fillId="41" borderId="10" xfId="0" applyFont="1" applyFill="1" applyBorder="1" applyAlignment="1">
      <alignment horizontal="center" wrapText="1"/>
    </xf>
    <xf numFmtId="0" fontId="8" fillId="41" borderId="10" xfId="0" applyFont="1" applyFill="1" applyBorder="1" applyAlignment="1">
      <alignment horizontal="center"/>
    </xf>
    <xf numFmtId="0" fontId="8" fillId="41" borderId="10" xfId="71" applyFont="1" applyFill="1" applyBorder="1" applyAlignment="1">
      <alignment/>
      <protection/>
    </xf>
    <xf numFmtId="0" fontId="8" fillId="41" borderId="10" xfId="0" applyFont="1" applyFill="1" applyBorder="1" applyAlignment="1">
      <alignment/>
    </xf>
    <xf numFmtId="0" fontId="9" fillId="41" borderId="10" xfId="0" applyFont="1" applyFill="1" applyBorder="1" applyAlignment="1">
      <alignment/>
    </xf>
    <xf numFmtId="4" fontId="9" fillId="41" borderId="10" xfId="90" applyNumberFormat="1" applyFont="1" applyFill="1" applyBorder="1" applyAlignment="1">
      <alignment horizontal="right"/>
    </xf>
    <xf numFmtId="4" fontId="8" fillId="0" borderId="10" xfId="0" applyNumberFormat="1" applyFont="1" applyFill="1" applyBorder="1" applyAlignment="1">
      <alignment/>
    </xf>
    <xf numFmtId="4" fontId="8" fillId="41" borderId="10" xfId="71" applyNumberFormat="1" applyFont="1" applyFill="1" applyBorder="1" applyAlignment="1">
      <alignment/>
      <protection/>
    </xf>
    <xf numFmtId="4" fontId="8" fillId="41" borderId="10" xfId="0" applyNumberFormat="1" applyFont="1" applyFill="1" applyBorder="1" applyAlignment="1">
      <alignment/>
    </xf>
    <xf numFmtId="49" fontId="8" fillId="41" borderId="10" xfId="71" applyNumberFormat="1" applyFont="1" applyFill="1" applyBorder="1" applyAlignment="1">
      <alignment horizontal="left" vertical="top" wrapText="1"/>
      <protection/>
    </xf>
    <xf numFmtId="49" fontId="6" fillId="0" borderId="0" xfId="71" applyNumberFormat="1" applyFont="1" applyFill="1" applyAlignment="1">
      <alignment horizontal="center" vertical="top" wrapText="1"/>
      <protection/>
    </xf>
    <xf numFmtId="0" fontId="6" fillId="0" borderId="10" xfId="0" applyFont="1" applyFill="1" applyBorder="1" applyAlignment="1">
      <alignment horizontal="justify" vertical="top" wrapText="1"/>
    </xf>
    <xf numFmtId="0" fontId="6" fillId="0" borderId="10" xfId="78" applyNumberFormat="1" applyFont="1" applyFill="1" applyBorder="1" applyAlignment="1">
      <alignment horizontal="center" vertical="top" wrapText="1"/>
      <protection/>
    </xf>
    <xf numFmtId="2" fontId="6" fillId="0" borderId="10" xfId="0" applyNumberFormat="1" applyFont="1" applyFill="1" applyBorder="1" applyAlignment="1">
      <alignment vertical="top" wrapText="1"/>
    </xf>
    <xf numFmtId="4" fontId="64" fillId="0" borderId="0" xfId="0" applyNumberFormat="1" applyFont="1" applyFill="1" applyAlignment="1">
      <alignment horizontal="center" vertical="top" wrapText="1"/>
    </xf>
    <xf numFmtId="0" fontId="64" fillId="0" borderId="0" xfId="0" applyFont="1" applyFill="1" applyAlignment="1">
      <alignment horizontal="right" vertical="top" wrapText="1"/>
    </xf>
    <xf numFmtId="0" fontId="67" fillId="0" borderId="10" xfId="0" applyFont="1" applyFill="1" applyBorder="1" applyAlignment="1">
      <alignment horizontal="left" vertical="top" wrapText="1"/>
    </xf>
    <xf numFmtId="4" fontId="64" fillId="0" borderId="0" xfId="0" applyNumberFormat="1" applyFont="1" applyFill="1" applyAlignment="1">
      <alignment horizontal="right" vertical="top" wrapText="1"/>
    </xf>
    <xf numFmtId="0" fontId="64" fillId="0" borderId="0" xfId="0" applyFont="1" applyFill="1" applyBorder="1" applyAlignment="1">
      <alignment horizontal="left" vertical="top" wrapText="1"/>
    </xf>
    <xf numFmtId="0" fontId="8" fillId="41" borderId="0" xfId="0" applyFont="1" applyFill="1" applyAlignment="1">
      <alignment horizontal="center" vertical="top" wrapText="1"/>
    </xf>
    <xf numFmtId="0" fontId="8" fillId="41" borderId="0" xfId="0" applyFont="1" applyFill="1" applyAlignment="1">
      <alignment horizontal="left" vertical="top" wrapText="1"/>
    </xf>
    <xf numFmtId="0" fontId="8" fillId="41" borderId="0" xfId="0" applyFont="1" applyFill="1" applyAlignment="1">
      <alignment vertical="top"/>
    </xf>
    <xf numFmtId="0" fontId="9" fillId="41" borderId="0" xfId="0" applyFont="1" applyFill="1" applyAlignment="1">
      <alignment horizontal="left" vertical="top" wrapText="1"/>
    </xf>
    <xf numFmtId="0" fontId="9" fillId="41" borderId="0" xfId="0" applyFont="1" applyFill="1" applyAlignment="1">
      <alignment horizontal="center" vertical="top" wrapText="1"/>
    </xf>
    <xf numFmtId="4" fontId="9" fillId="41" borderId="0" xfId="0" applyNumberFormat="1" applyFont="1" applyFill="1" applyAlignment="1">
      <alignment horizontal="right" vertical="top" wrapText="1"/>
    </xf>
    <xf numFmtId="0" fontId="6" fillId="0" borderId="0" xfId="0" applyFont="1" applyFill="1" applyAlignment="1">
      <alignment vertical="top" wrapText="1"/>
    </xf>
    <xf numFmtId="4" fontId="8" fillId="41" borderId="0" xfId="0" applyNumberFormat="1" applyFont="1" applyFill="1" applyAlignment="1">
      <alignment horizontal="left" vertical="top" wrapText="1"/>
    </xf>
    <xf numFmtId="4" fontId="8" fillId="0" borderId="10" xfId="76" applyNumberFormat="1" applyFont="1" applyBorder="1" applyAlignment="1" applyProtection="1">
      <alignment horizontal="right" vertical="center" wrapText="1"/>
      <protection/>
    </xf>
    <xf numFmtId="4" fontId="8" fillId="0" borderId="10" xfId="71" applyNumberFormat="1" applyFont="1" applyFill="1" applyBorder="1" applyAlignment="1">
      <alignment/>
      <protection/>
    </xf>
    <xf numFmtId="0" fontId="6" fillId="41" borderId="0" xfId="0" applyFont="1" applyFill="1" applyAlignment="1">
      <alignment horizontal="justify" vertical="top" wrapText="1"/>
    </xf>
    <xf numFmtId="49" fontId="6" fillId="41" borderId="0" xfId="0" applyNumberFormat="1" applyFont="1" applyFill="1" applyAlignment="1">
      <alignment horizontal="justify" vertical="top" wrapText="1"/>
    </xf>
    <xf numFmtId="2" fontId="6" fillId="41" borderId="0" xfId="0" applyNumberFormat="1" applyFont="1" applyFill="1" applyAlignment="1">
      <alignment horizontal="justify" vertical="top" wrapText="1"/>
    </xf>
    <xf numFmtId="172" fontId="6" fillId="41" borderId="0" xfId="90" applyNumberFormat="1" applyFont="1" applyFill="1" applyAlignment="1">
      <alignment horizontal="right"/>
    </xf>
    <xf numFmtId="172" fontId="6" fillId="0" borderId="0" xfId="90" applyNumberFormat="1" applyFont="1" applyFill="1" applyAlignment="1">
      <alignment horizontal="right"/>
    </xf>
    <xf numFmtId="4" fontId="8" fillId="41" borderId="0" xfId="0" applyNumberFormat="1" applyFont="1" applyFill="1" applyAlignment="1">
      <alignment horizontal="right" vertical="top" wrapText="1"/>
    </xf>
    <xf numFmtId="0" fontId="7" fillId="0" borderId="0" xfId="0" applyFont="1" applyFill="1" applyAlignment="1">
      <alignment horizontal="right" vertical="center" wrapText="1"/>
    </xf>
    <xf numFmtId="4" fontId="8" fillId="0" borderId="0" xfId="0" applyNumberFormat="1" applyFont="1" applyFill="1" applyAlignment="1">
      <alignment horizontal="right" vertical="top" wrapText="1"/>
    </xf>
    <xf numFmtId="0" fontId="7" fillId="0" borderId="0" xfId="0" applyFont="1" applyFill="1" applyAlignment="1">
      <alignment horizontal="right"/>
    </xf>
    <xf numFmtId="0" fontId="66" fillId="0" borderId="0" xfId="0" applyFont="1" applyAlignment="1">
      <alignment horizontal="right"/>
    </xf>
    <xf numFmtId="0" fontId="5" fillId="41" borderId="0" xfId="0" applyFont="1" applyFill="1" applyAlignment="1">
      <alignment horizontal="left" wrapText="1"/>
    </xf>
    <xf numFmtId="0" fontId="5" fillId="41" borderId="0" xfId="0" applyFont="1" applyFill="1" applyAlignment="1">
      <alignment horizontal="left" vertical="center" wrapText="1"/>
    </xf>
    <xf numFmtId="0" fontId="6" fillId="41" borderId="0" xfId="0" applyFont="1" applyFill="1" applyAlignment="1">
      <alignment vertical="top"/>
    </xf>
    <xf numFmtId="0" fontId="6" fillId="41" borderId="0" xfId="0" applyFont="1" applyFill="1" applyAlignment="1">
      <alignment horizontal="center" vertical="top"/>
    </xf>
    <xf numFmtId="0" fontId="6" fillId="41" borderId="0" xfId="0" applyFont="1" applyFill="1" applyAlignment="1">
      <alignment/>
    </xf>
    <xf numFmtId="172" fontId="6" fillId="41" borderId="0" xfId="90" applyNumberFormat="1" applyFont="1" applyFill="1" applyAlignment="1">
      <alignment horizontal="right" vertical="top"/>
    </xf>
    <xf numFmtId="0" fontId="15" fillId="41" borderId="0" xfId="0" applyFont="1" applyFill="1" applyAlignment="1">
      <alignment/>
    </xf>
    <xf numFmtId="0" fontId="5" fillId="41" borderId="0" xfId="0" applyFont="1" applyFill="1" applyAlignment="1">
      <alignment vertical="top"/>
    </xf>
    <xf numFmtId="0" fontId="5" fillId="41" borderId="0" xfId="0" applyFont="1" applyFill="1" applyAlignment="1">
      <alignment horizontal="center" vertical="top"/>
    </xf>
    <xf numFmtId="49" fontId="5" fillId="41" borderId="0" xfId="0" applyNumberFormat="1" applyFont="1" applyFill="1" applyAlignment="1">
      <alignment horizontal="justify" vertical="top" wrapText="1"/>
    </xf>
    <xf numFmtId="0" fontId="68" fillId="41" borderId="0" xfId="0" applyFont="1" applyFill="1" applyAlignment="1">
      <alignment horizontal="justify" wrapText="1"/>
    </xf>
    <xf numFmtId="184" fontId="6" fillId="41" borderId="0" xfId="0" applyNumberFormat="1" applyFont="1" applyFill="1" applyAlignment="1">
      <alignment horizontal="justify" wrapText="1"/>
    </xf>
    <xf numFmtId="0" fontId="6" fillId="41" borderId="0" xfId="0" applyFont="1" applyFill="1" applyAlignment="1">
      <alignment horizontal="left" vertical="top" wrapText="1"/>
    </xf>
    <xf numFmtId="0" fontId="5" fillId="41" borderId="0" xfId="0" applyFont="1" applyFill="1" applyAlignment="1">
      <alignment horizontal="justify" vertical="top" wrapText="1"/>
    </xf>
    <xf numFmtId="0" fontId="5" fillId="41" borderId="0" xfId="0" applyFont="1" applyFill="1" applyAlignment="1">
      <alignment wrapText="1"/>
    </xf>
    <xf numFmtId="0" fontId="5" fillId="41" borderId="0" xfId="0" applyFont="1" applyFill="1" applyAlignment="1">
      <alignment horizontal="justify" wrapText="1"/>
    </xf>
    <xf numFmtId="0" fontId="5" fillId="41" borderId="0" xfId="0" applyFont="1" applyFill="1" applyAlignment="1">
      <alignment horizontal="center" vertical="top" wrapText="1"/>
    </xf>
    <xf numFmtId="0" fontId="5" fillId="41" borderId="0" xfId="0" applyFont="1" applyFill="1" applyAlignment="1">
      <alignment horizontal="justify" vertical="top"/>
    </xf>
    <xf numFmtId="0" fontId="6" fillId="41" borderId="0" xfId="0" applyFont="1" applyFill="1" applyAlignment="1">
      <alignment horizontal="left" wrapText="1"/>
    </xf>
    <xf numFmtId="0" fontId="6" fillId="41" borderId="0" xfId="0" applyFont="1" applyFill="1" applyAlignment="1">
      <alignment horizontal="left" wrapText="1" indent="3"/>
    </xf>
    <xf numFmtId="0" fontId="64" fillId="0" borderId="0" xfId="0" applyFont="1" applyFill="1" applyAlignment="1">
      <alignment horizontal="center" vertical="top" wrapText="1"/>
    </xf>
    <xf numFmtId="4" fontId="8" fillId="0" borderId="0" xfId="0" applyNumberFormat="1" applyFont="1" applyFill="1" applyAlignment="1">
      <alignment horizontal="left" vertical="top" wrapText="1"/>
    </xf>
    <xf numFmtId="4" fontId="5" fillId="0" borderId="0" xfId="0" applyNumberFormat="1" applyFont="1" applyFill="1" applyAlignment="1">
      <alignment/>
    </xf>
    <xf numFmtId="4" fontId="5" fillId="0" borderId="0" xfId="0" applyNumberFormat="1" applyFont="1" applyFill="1" applyBorder="1" applyAlignment="1">
      <alignment horizontal="center" vertical="center" wrapText="1"/>
    </xf>
    <xf numFmtId="4" fontId="8" fillId="0" borderId="0" xfId="0" applyNumberFormat="1" applyFont="1" applyFill="1" applyAlignment="1">
      <alignment/>
    </xf>
    <xf numFmtId="49" fontId="5" fillId="41" borderId="0" xfId="0" applyNumberFormat="1" applyFont="1" applyFill="1" applyAlignment="1">
      <alignment horizontal="justify" vertical="top" wrapText="1"/>
    </xf>
    <xf numFmtId="0" fontId="5" fillId="41" borderId="0" xfId="0" applyFont="1" applyFill="1" applyAlignment="1">
      <alignment horizontal="justify" vertical="top" wrapText="1"/>
    </xf>
    <xf numFmtId="0" fontId="8" fillId="41" borderId="10" xfId="71" applyFont="1" applyFill="1" applyBorder="1" applyAlignment="1">
      <alignment horizontal="center" vertical="top" wrapText="1"/>
      <protection/>
    </xf>
    <xf numFmtId="0" fontId="8" fillId="41" borderId="10" xfId="71" applyFont="1" applyFill="1" applyBorder="1" applyAlignment="1">
      <alignment horizontal="center" vertical="top" textRotation="90" wrapText="1"/>
      <protection/>
    </xf>
    <xf numFmtId="0" fontId="10" fillId="41" borderId="10" xfId="0" applyFont="1" applyFill="1" applyBorder="1" applyAlignment="1">
      <alignment horizontal="center" vertical="top" wrapText="1"/>
    </xf>
    <xf numFmtId="3" fontId="8" fillId="41" borderId="10" xfId="0" applyNumberFormat="1" applyFont="1" applyFill="1" applyBorder="1" applyAlignment="1">
      <alignment horizontal="center" vertical="top" wrapText="1"/>
    </xf>
    <xf numFmtId="0" fontId="8" fillId="41" borderId="0" xfId="0" applyFont="1" applyFill="1" applyAlignment="1">
      <alignment horizontal="center" vertical="top"/>
    </xf>
    <xf numFmtId="0" fontId="9" fillId="41" borderId="10" xfId="71" applyFont="1" applyFill="1" applyBorder="1" applyAlignment="1">
      <alignment horizontal="left" vertical="top" wrapText="1"/>
      <protection/>
    </xf>
    <xf numFmtId="49" fontId="9" fillId="41" borderId="10" xfId="71" applyNumberFormat="1" applyFont="1" applyFill="1" applyBorder="1" applyAlignment="1">
      <alignment horizontal="center" vertical="top" wrapText="1"/>
      <protection/>
    </xf>
    <xf numFmtId="4" fontId="9" fillId="41" borderId="10" xfId="0" applyNumberFormat="1" applyFont="1" applyFill="1" applyBorder="1" applyAlignment="1">
      <alignment horizontal="right" vertical="top" wrapText="1"/>
    </xf>
    <xf numFmtId="4" fontId="8" fillId="41" borderId="10" xfId="0" applyNumberFormat="1" applyFont="1" applyFill="1" applyBorder="1" applyAlignment="1">
      <alignment horizontal="right" vertical="top" wrapText="1"/>
    </xf>
    <xf numFmtId="0" fontId="8" fillId="41" borderId="10" xfId="0" applyNumberFormat="1" applyFont="1" applyFill="1" applyBorder="1" applyAlignment="1">
      <alignment vertical="top" wrapText="1"/>
    </xf>
    <xf numFmtId="2" fontId="8" fillId="41" borderId="10" xfId="0" applyNumberFormat="1" applyFont="1" applyFill="1" applyBorder="1" applyAlignment="1">
      <alignment vertical="top" wrapText="1"/>
    </xf>
    <xf numFmtId="49" fontId="8" fillId="41" borderId="10" xfId="0" applyNumberFormat="1" applyFont="1" applyFill="1" applyBorder="1" applyAlignment="1">
      <alignment horizontal="center" vertical="top" wrapText="1"/>
    </xf>
    <xf numFmtId="0" fontId="9" fillId="41" borderId="10" xfId="71" applyNumberFormat="1" applyFont="1" applyFill="1" applyBorder="1" applyAlignment="1">
      <alignment horizontal="left" vertical="top" wrapText="1"/>
      <protection/>
    </xf>
    <xf numFmtId="0" fontId="8" fillId="41" borderId="10" xfId="71" applyNumberFormat="1" applyFont="1" applyFill="1" applyBorder="1" applyAlignment="1">
      <alignment horizontal="center" vertical="top" wrapText="1"/>
      <protection/>
    </xf>
    <xf numFmtId="0" fontId="8" fillId="41" borderId="10" xfId="0" applyFont="1" applyFill="1" applyBorder="1" applyAlignment="1">
      <alignment horizontal="left" vertical="top" wrapText="1"/>
    </xf>
    <xf numFmtId="2" fontId="8" fillId="41" borderId="10" xfId="72" applyNumberFormat="1" applyFont="1" applyFill="1" applyBorder="1" applyAlignment="1">
      <alignment horizontal="left" vertical="top" wrapText="1"/>
      <protection/>
    </xf>
    <xf numFmtId="49" fontId="8" fillId="41" borderId="10" xfId="72" applyNumberFormat="1" applyFont="1" applyFill="1" applyBorder="1" applyAlignment="1">
      <alignment horizontal="center" vertical="top" wrapText="1"/>
      <protection/>
    </xf>
    <xf numFmtId="2" fontId="8" fillId="41" borderId="10" xfId="71" applyNumberFormat="1" applyFont="1" applyFill="1" applyBorder="1" applyAlignment="1">
      <alignment horizontal="center" vertical="top" wrapText="1"/>
      <protection/>
    </xf>
    <xf numFmtId="2" fontId="8" fillId="41" borderId="10" xfId="71" applyNumberFormat="1" applyFont="1" applyFill="1" applyBorder="1" applyAlignment="1">
      <alignment horizontal="left" vertical="top" wrapText="1"/>
      <protection/>
    </xf>
    <xf numFmtId="0" fontId="8" fillId="41" borderId="10" xfId="78" applyNumberFormat="1" applyFont="1" applyFill="1" applyBorder="1" applyAlignment="1">
      <alignment vertical="top" wrapText="1"/>
      <protection/>
    </xf>
    <xf numFmtId="49" fontId="8" fillId="41" borderId="10" xfId="78" applyNumberFormat="1" applyFont="1" applyFill="1" applyBorder="1" applyAlignment="1">
      <alignment horizontal="center" vertical="top" wrapText="1"/>
      <protection/>
    </xf>
    <xf numFmtId="2" fontId="8" fillId="41" borderId="10" xfId="78" applyNumberFormat="1" applyFont="1" applyFill="1" applyBorder="1" applyAlignment="1">
      <alignment vertical="top" wrapText="1"/>
      <protection/>
    </xf>
    <xf numFmtId="49" fontId="8" fillId="41" borderId="10" xfId="0" applyNumberFormat="1" applyFont="1" applyFill="1" applyBorder="1" applyAlignment="1">
      <alignment horizontal="left" vertical="top" wrapText="1"/>
    </xf>
    <xf numFmtId="49" fontId="8" fillId="41" borderId="11" xfId="71" applyNumberFormat="1" applyFont="1" applyFill="1" applyBorder="1" applyAlignment="1">
      <alignment horizontal="left" vertical="top" wrapText="1"/>
      <protection/>
    </xf>
    <xf numFmtId="49" fontId="8" fillId="41" borderId="10" xfId="72" applyNumberFormat="1" applyFont="1" applyFill="1" applyBorder="1" applyAlignment="1">
      <alignment horizontal="left" vertical="top" wrapText="1"/>
      <protection/>
    </xf>
    <xf numFmtId="4" fontId="8" fillId="41" borderId="10" xfId="0" applyNumberFormat="1" applyFont="1" applyFill="1" applyBorder="1" applyAlignment="1">
      <alignment horizontal="right" vertical="top"/>
    </xf>
    <xf numFmtId="49" fontId="9" fillId="41" borderId="10" xfId="71" applyNumberFormat="1" applyFont="1" applyFill="1" applyBorder="1" applyAlignment="1">
      <alignment horizontal="left" vertical="top" wrapText="1"/>
      <protection/>
    </xf>
    <xf numFmtId="2" fontId="8" fillId="41" borderId="11" xfId="0" applyNumberFormat="1" applyFont="1" applyFill="1" applyBorder="1" applyAlignment="1">
      <alignment vertical="top" wrapText="1"/>
    </xf>
    <xf numFmtId="0" fontId="9" fillId="41" borderId="10" xfId="0" applyFont="1" applyFill="1" applyBorder="1" applyAlignment="1">
      <alignment horizontal="left" vertical="top" wrapText="1"/>
    </xf>
    <xf numFmtId="49" fontId="8" fillId="41" borderId="10" xfId="72" applyNumberFormat="1" applyFont="1" applyFill="1" applyBorder="1" applyAlignment="1">
      <alignment horizontal="center" vertical="top"/>
      <protection/>
    </xf>
    <xf numFmtId="0" fontId="8" fillId="41" borderId="10" xfId="0" applyNumberFormat="1" applyFont="1" applyFill="1" applyBorder="1" applyAlignment="1">
      <alignment horizontal="left" vertical="top" wrapText="1"/>
    </xf>
    <xf numFmtId="49" fontId="8" fillId="41" borderId="17" xfId="0" applyNumberFormat="1" applyFont="1" applyFill="1" applyBorder="1" applyAlignment="1" applyProtection="1">
      <alignment horizontal="left" vertical="top" wrapText="1"/>
      <protection/>
    </xf>
    <xf numFmtId="0" fontId="9" fillId="41" borderId="10" xfId="71" applyFont="1" applyFill="1" applyBorder="1" applyAlignment="1">
      <alignment horizontal="center" vertical="top" wrapText="1"/>
      <protection/>
    </xf>
    <xf numFmtId="0" fontId="9" fillId="41" borderId="0" xfId="0" applyFont="1" applyFill="1" applyAlignment="1">
      <alignment vertical="top"/>
    </xf>
    <xf numFmtId="49" fontId="8" fillId="41" borderId="0" xfId="0" applyNumberFormat="1" applyFont="1" applyFill="1" applyAlignment="1">
      <alignment horizontal="center" vertical="top"/>
    </xf>
    <xf numFmtId="0" fontId="8" fillId="41" borderId="0" xfId="0" applyNumberFormat="1" applyFont="1" applyFill="1" applyAlignment="1">
      <alignment/>
    </xf>
    <xf numFmtId="49" fontId="8" fillId="41" borderId="0" xfId="0" applyNumberFormat="1" applyFont="1" applyFill="1" applyAlignment="1">
      <alignment horizontal="center"/>
    </xf>
    <xf numFmtId="184" fontId="2" fillId="41" borderId="0" xfId="0" applyNumberFormat="1" applyFont="1" applyFill="1" applyAlignment="1">
      <alignment/>
    </xf>
    <xf numFmtId="0" fontId="2" fillId="41" borderId="0" xfId="0" applyFont="1" applyFill="1" applyAlignment="1">
      <alignment/>
    </xf>
    <xf numFmtId="0" fontId="8" fillId="41" borderId="0" xfId="0" applyNumberFormat="1" applyFont="1" applyFill="1" applyAlignment="1">
      <alignment wrapText="1"/>
    </xf>
    <xf numFmtId="4" fontId="8" fillId="41" borderId="0" xfId="0" applyNumberFormat="1" applyFont="1" applyFill="1" applyAlignment="1">
      <alignment horizontal="right"/>
    </xf>
    <xf numFmtId="4" fontId="8" fillId="41" borderId="0" xfId="0" applyNumberFormat="1" applyFont="1" applyFill="1" applyAlignment="1">
      <alignment/>
    </xf>
    <xf numFmtId="0" fontId="8" fillId="41" borderId="0" xfId="0" applyFont="1" applyFill="1" applyAlignment="1">
      <alignment horizontal="right" vertical="center" wrapText="1"/>
    </xf>
    <xf numFmtId="4" fontId="8" fillId="41" borderId="0" xfId="0" applyNumberFormat="1" applyFont="1" applyFill="1" applyAlignment="1">
      <alignment horizontal="right" vertical="center" wrapText="1"/>
    </xf>
    <xf numFmtId="0" fontId="9" fillId="41" borderId="0" xfId="0" applyFont="1" applyFill="1" applyAlignment="1">
      <alignment horizontal="center"/>
    </xf>
    <xf numFmtId="4" fontId="9" fillId="41" borderId="0" xfId="0" applyNumberFormat="1" applyFont="1" applyFill="1" applyAlignment="1">
      <alignment horizontal="center"/>
    </xf>
    <xf numFmtId="0" fontId="8" fillId="41" borderId="10" xfId="0" applyNumberFormat="1" applyFont="1" applyFill="1" applyBorder="1" applyAlignment="1">
      <alignment horizontal="center" vertical="center" wrapText="1"/>
    </xf>
    <xf numFmtId="49" fontId="8" fillId="41" borderId="10" xfId="0" applyNumberFormat="1" applyFont="1" applyFill="1" applyBorder="1" applyAlignment="1">
      <alignment horizontal="center" vertical="center" wrapText="1"/>
    </xf>
    <xf numFmtId="4" fontId="8" fillId="41" borderId="10" xfId="0" applyNumberFormat="1" applyFont="1" applyFill="1" applyBorder="1" applyAlignment="1">
      <alignment horizontal="center" vertical="center" wrapText="1"/>
    </xf>
    <xf numFmtId="3" fontId="8" fillId="41" borderId="10" xfId="0" applyNumberFormat="1" applyFont="1" applyFill="1" applyBorder="1" applyAlignment="1">
      <alignment horizontal="center" vertical="center" wrapText="1"/>
    </xf>
    <xf numFmtId="49" fontId="9" fillId="41" borderId="10" xfId="0" applyNumberFormat="1" applyFont="1" applyFill="1" applyBorder="1" applyAlignment="1">
      <alignment horizontal="center" vertical="top" wrapText="1"/>
    </xf>
    <xf numFmtId="4" fontId="9" fillId="41" borderId="10" xfId="0" applyNumberFormat="1" applyFont="1" applyFill="1" applyBorder="1" applyAlignment="1">
      <alignment vertical="top" wrapText="1"/>
    </xf>
    <xf numFmtId="0" fontId="13" fillId="41" borderId="0" xfId="0" applyFont="1" applyFill="1" applyAlignment="1">
      <alignment/>
    </xf>
    <xf numFmtId="2" fontId="9" fillId="41" borderId="10" xfId="0" applyNumberFormat="1" applyFont="1" applyFill="1" applyBorder="1" applyAlignment="1">
      <alignment vertical="top" wrapText="1"/>
    </xf>
    <xf numFmtId="4" fontId="8" fillId="41" borderId="10" xfId="0" applyNumberFormat="1" applyFont="1" applyFill="1" applyBorder="1" applyAlignment="1">
      <alignment vertical="top" wrapText="1"/>
    </xf>
    <xf numFmtId="0" fontId="9" fillId="41" borderId="10" xfId="0" applyNumberFormat="1" applyFont="1" applyFill="1" applyBorder="1" applyAlignment="1">
      <alignment vertical="top" wrapText="1"/>
    </xf>
    <xf numFmtId="49" fontId="9" fillId="41" borderId="17" xfId="0" applyNumberFormat="1" applyFont="1" applyFill="1" applyBorder="1" applyAlignment="1" applyProtection="1">
      <alignment horizontal="left" vertical="center" wrapText="1"/>
      <protection/>
    </xf>
    <xf numFmtId="0" fontId="9" fillId="41" borderId="10" xfId="0" applyNumberFormat="1" applyFont="1" applyFill="1" applyBorder="1" applyAlignment="1">
      <alignment horizontal="left" vertical="top" wrapText="1"/>
    </xf>
    <xf numFmtId="174" fontId="9" fillId="41" borderId="10" xfId="0" applyNumberFormat="1" applyFont="1" applyFill="1" applyBorder="1" applyAlignment="1">
      <alignment wrapText="1"/>
    </xf>
    <xf numFmtId="49" fontId="9" fillId="41" borderId="10" xfId="0" applyNumberFormat="1" applyFont="1" applyFill="1" applyBorder="1" applyAlignment="1">
      <alignment horizontal="center" wrapText="1"/>
    </xf>
    <xf numFmtId="184" fontId="8" fillId="41" borderId="0" xfId="0" applyNumberFormat="1" applyFont="1" applyFill="1" applyAlignment="1">
      <alignment horizontal="center" vertical="top"/>
    </xf>
    <xf numFmtId="184" fontId="8" fillId="41" borderId="0" xfId="0" applyNumberFormat="1" applyFont="1" applyFill="1" applyAlignment="1">
      <alignment/>
    </xf>
    <xf numFmtId="184" fontId="8" fillId="41" borderId="0" xfId="0" applyNumberFormat="1" applyFont="1" applyFill="1" applyAlignment="1">
      <alignment horizontal="center"/>
    </xf>
    <xf numFmtId="0" fontId="17" fillId="41" borderId="0" xfId="0" applyFont="1" applyFill="1" applyAlignment="1">
      <alignment/>
    </xf>
    <xf numFmtId="172" fontId="5" fillId="41" borderId="0" xfId="90" applyNumberFormat="1" applyFont="1" applyFill="1" applyAlignment="1">
      <alignment horizontal="right"/>
    </xf>
    <xf numFmtId="0" fontId="8" fillId="41" borderId="0" xfId="78" applyFont="1" applyFill="1">
      <alignment/>
      <protection/>
    </xf>
    <xf numFmtId="0" fontId="7" fillId="41" borderId="0" xfId="78" applyFont="1" applyFill="1" applyAlignment="1">
      <alignment wrapText="1"/>
      <protection/>
    </xf>
    <xf numFmtId="0" fontId="7" fillId="41" borderId="0" xfId="78" applyFont="1" applyFill="1" applyAlignment="1">
      <alignment/>
      <protection/>
    </xf>
    <xf numFmtId="0" fontId="7" fillId="41" borderId="0" xfId="78" applyFont="1" applyFill="1" applyAlignment="1">
      <alignment horizontal="right"/>
      <protection/>
    </xf>
    <xf numFmtId="0" fontId="6" fillId="41" borderId="10" xfId="91" applyNumberFormat="1" applyFont="1" applyFill="1" applyBorder="1" applyAlignment="1">
      <alignment horizontal="center" vertical="center" wrapText="1"/>
    </xf>
    <xf numFmtId="0" fontId="4" fillId="41" borderId="10" xfId="78" applyFont="1" applyFill="1" applyBorder="1" applyAlignment="1">
      <alignment horizontal="center" vertical="center" wrapText="1"/>
      <protection/>
    </xf>
    <xf numFmtId="0" fontId="7" fillId="41" borderId="10" xfId="78" applyFont="1" applyFill="1" applyBorder="1" applyAlignment="1">
      <alignment horizontal="center" vertical="center" wrapText="1"/>
      <protection/>
    </xf>
    <xf numFmtId="0" fontId="6" fillId="41" borderId="10" xfId="91" applyNumberFormat="1" applyFont="1" applyFill="1" applyBorder="1" applyAlignment="1">
      <alignment horizontal="center" vertical="center"/>
    </xf>
    <xf numFmtId="0" fontId="6" fillId="41" borderId="10" xfId="71" applyFont="1" applyFill="1" applyBorder="1" applyAlignment="1">
      <alignment horizontal="center" vertical="center"/>
      <protection/>
    </xf>
    <xf numFmtId="0" fontId="6" fillId="41" borderId="10" xfId="71" applyFont="1" applyFill="1" applyBorder="1" applyAlignment="1">
      <alignment vertical="center"/>
      <protection/>
    </xf>
    <xf numFmtId="4" fontId="64" fillId="41" borderId="10" xfId="0" applyNumberFormat="1" applyFont="1" applyFill="1" applyBorder="1" applyAlignment="1">
      <alignment horizontal="right" vertical="center" wrapText="1"/>
    </xf>
    <xf numFmtId="0" fontId="5" fillId="41" borderId="10" xfId="71" applyFont="1" applyFill="1" applyBorder="1" applyAlignment="1">
      <alignment horizontal="center" vertical="center"/>
      <protection/>
    </xf>
    <xf numFmtId="0" fontId="5" fillId="41" borderId="10" xfId="71" applyFont="1" applyFill="1" applyBorder="1" applyAlignment="1">
      <alignment vertical="center"/>
      <protection/>
    </xf>
    <xf numFmtId="4" fontId="4" fillId="41" borderId="10" xfId="78" applyNumberFormat="1" applyFont="1" applyFill="1" applyBorder="1" applyAlignment="1">
      <alignment horizontal="right" vertical="center"/>
      <protection/>
    </xf>
    <xf numFmtId="4" fontId="14" fillId="0" borderId="10" xfId="0" applyNumberFormat="1" applyFont="1" applyBorder="1" applyAlignment="1">
      <alignment horizontal="right" vertical="center"/>
    </xf>
    <xf numFmtId="4" fontId="64" fillId="0" borderId="10" xfId="0" applyNumberFormat="1" applyFont="1" applyBorder="1" applyAlignment="1">
      <alignment horizontal="center" vertical="center"/>
    </xf>
    <xf numFmtId="0" fontId="10" fillId="41" borderId="10" xfId="0" applyFont="1" applyFill="1" applyBorder="1" applyAlignment="1">
      <alignment horizontal="center" vertical="center" wrapText="1"/>
    </xf>
    <xf numFmtId="4" fontId="8" fillId="41" borderId="10" xfId="0" applyNumberFormat="1" applyFont="1" applyFill="1" applyBorder="1" applyAlignment="1">
      <alignment horizontal="right"/>
    </xf>
    <xf numFmtId="0" fontId="6" fillId="41" borderId="0" xfId="71" applyFont="1" applyFill="1" applyAlignment="1">
      <alignment horizontal="center" vertical="top" wrapText="1"/>
      <protection/>
    </xf>
    <xf numFmtId="49" fontId="6" fillId="41" borderId="0" xfId="71" applyNumberFormat="1" applyFont="1" applyFill="1" applyAlignment="1">
      <alignment horizontal="center" vertical="top" wrapText="1"/>
      <protection/>
    </xf>
    <xf numFmtId="49" fontId="19" fillId="41" borderId="0" xfId="71" applyNumberFormat="1" applyFont="1" applyFill="1" applyAlignment="1">
      <alignment horizontal="center" vertical="top" wrapText="1"/>
      <protection/>
    </xf>
    <xf numFmtId="4" fontId="64" fillId="0" borderId="10" xfId="0" applyNumberFormat="1" applyFont="1" applyFill="1" applyBorder="1" applyAlignment="1">
      <alignment vertical="top"/>
    </xf>
    <xf numFmtId="4" fontId="64" fillId="0" borderId="10" xfId="0" applyNumberFormat="1" applyFont="1" applyFill="1" applyBorder="1" applyAlignment="1">
      <alignment horizontal="right" vertical="top"/>
    </xf>
    <xf numFmtId="0" fontId="67" fillId="0" borderId="0" xfId="0" applyFont="1" applyFill="1" applyAlignment="1">
      <alignment horizontal="left" vertical="top" wrapText="1"/>
    </xf>
    <xf numFmtId="4" fontId="64" fillId="0" borderId="15" xfId="0" applyNumberFormat="1" applyFont="1" applyFill="1" applyBorder="1" applyAlignment="1">
      <alignment vertical="top"/>
    </xf>
    <xf numFmtId="177" fontId="6" fillId="0" borderId="15" xfId="71" applyNumberFormat="1" applyFont="1" applyFill="1" applyBorder="1" applyAlignment="1">
      <alignment horizontal="left" vertical="top" wrapText="1"/>
      <protection/>
    </xf>
    <xf numFmtId="2" fontId="7" fillId="0" borderId="0" xfId="0" applyNumberFormat="1" applyFont="1" applyFill="1" applyAlignment="1">
      <alignment horizontal="left" vertical="top" wrapText="1"/>
    </xf>
    <xf numFmtId="2" fontId="6" fillId="0" borderId="14" xfId="0" applyNumberFormat="1" applyFont="1" applyFill="1" applyBorder="1" applyAlignment="1">
      <alignment horizontal="left" vertical="top" wrapText="1"/>
    </xf>
    <xf numFmtId="49" fontId="6" fillId="41" borderId="10" xfId="71" applyNumberFormat="1" applyFont="1" applyFill="1" applyBorder="1" applyAlignment="1">
      <alignment horizontal="center" vertical="top" wrapText="1"/>
      <protection/>
    </xf>
    <xf numFmtId="0" fontId="6" fillId="41" borderId="10" xfId="78" applyNumberFormat="1" applyFont="1" applyFill="1" applyBorder="1" applyAlignment="1">
      <alignment horizontal="center" vertical="top" wrapText="1"/>
      <protection/>
    </xf>
    <xf numFmtId="0" fontId="6" fillId="41" borderId="10" xfId="78" applyNumberFormat="1" applyFont="1" applyFill="1" applyBorder="1" applyAlignment="1">
      <alignment horizontal="left" vertical="top" wrapText="1"/>
      <protection/>
    </xf>
    <xf numFmtId="0" fontId="6" fillId="41" borderId="10" xfId="0" applyFont="1" applyFill="1" applyBorder="1" applyAlignment="1">
      <alignment horizontal="center" vertical="top" wrapText="1"/>
    </xf>
    <xf numFmtId="2" fontId="6" fillId="41" borderId="10" xfId="0" applyNumberFormat="1" applyFont="1" applyFill="1" applyBorder="1" applyAlignment="1">
      <alignment vertical="top" wrapText="1"/>
    </xf>
    <xf numFmtId="0" fontId="6" fillId="41" borderId="10" xfId="0" applyFont="1" applyFill="1" applyBorder="1" applyAlignment="1">
      <alignment horizontal="left" vertical="top" wrapText="1"/>
    </xf>
    <xf numFmtId="0" fontId="6" fillId="41" borderId="10" xfId="0" applyFont="1" applyFill="1" applyBorder="1" applyAlignment="1">
      <alignment horizontal="center" vertical="top"/>
    </xf>
    <xf numFmtId="0" fontId="64" fillId="0" borderId="10" xfId="0" applyFont="1" applyFill="1" applyBorder="1" applyAlignment="1">
      <alignment vertical="top" wrapText="1"/>
    </xf>
    <xf numFmtId="0" fontId="6" fillId="0" borderId="0" xfId="71" applyFont="1" applyFill="1" applyBorder="1" applyAlignment="1">
      <alignment horizontal="center" vertical="top" wrapText="1"/>
      <protection/>
    </xf>
    <xf numFmtId="49" fontId="6" fillId="0" borderId="12" xfId="71" applyNumberFormat="1" applyFont="1" applyFill="1" applyBorder="1" applyAlignment="1">
      <alignment horizontal="center" vertical="top" wrapText="1"/>
      <protection/>
    </xf>
    <xf numFmtId="0" fontId="6" fillId="0" borderId="12" xfId="0" applyFont="1" applyFill="1" applyBorder="1" applyAlignment="1">
      <alignment horizontal="center" vertical="top"/>
    </xf>
    <xf numFmtId="0" fontId="6" fillId="0" borderId="12" xfId="0" applyFont="1" applyFill="1" applyBorder="1" applyAlignment="1">
      <alignment horizontal="left" vertical="top" wrapText="1"/>
    </xf>
    <xf numFmtId="49" fontId="6" fillId="0" borderId="0" xfId="71" applyNumberFormat="1" applyFont="1" applyFill="1" applyBorder="1" applyAlignment="1">
      <alignment horizontal="center" vertical="top" wrapText="1"/>
      <protection/>
    </xf>
    <xf numFmtId="0" fontId="6" fillId="0" borderId="0" xfId="0" applyFont="1" applyFill="1" applyBorder="1" applyAlignment="1">
      <alignment horizontal="center" vertical="top" wrapText="1"/>
    </xf>
    <xf numFmtId="0" fontId="6"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2" fontId="6" fillId="0" borderId="0" xfId="0" applyNumberFormat="1" applyFont="1" applyFill="1" applyBorder="1" applyAlignment="1">
      <alignment vertical="top" wrapText="1"/>
    </xf>
    <xf numFmtId="0" fontId="6" fillId="0" borderId="0" xfId="0" applyFont="1" applyFill="1" applyBorder="1" applyAlignment="1">
      <alignment horizontal="center" vertical="top"/>
    </xf>
    <xf numFmtId="0" fontId="6" fillId="0" borderId="0" xfId="78" applyNumberFormat="1" applyFont="1" applyFill="1" applyBorder="1" applyAlignment="1">
      <alignment horizontal="center" vertical="top" wrapText="1"/>
      <protection/>
    </xf>
    <xf numFmtId="0" fontId="6" fillId="0" borderId="0" xfId="78" applyNumberFormat="1" applyFont="1" applyFill="1" applyBorder="1" applyAlignment="1">
      <alignment horizontal="left" vertical="top" wrapText="1"/>
      <protection/>
    </xf>
    <xf numFmtId="0" fontId="6" fillId="0" borderId="0" xfId="71" applyFont="1" applyFill="1" applyBorder="1" applyAlignment="1">
      <alignment horizontal="left" vertical="top" wrapText="1"/>
      <protection/>
    </xf>
    <xf numFmtId="0" fontId="6" fillId="0" borderId="0" xfId="71" applyNumberFormat="1" applyFont="1" applyFill="1" applyBorder="1" applyAlignment="1">
      <alignment horizontal="left" vertical="top" wrapText="1"/>
      <protection/>
    </xf>
    <xf numFmtId="0" fontId="5" fillId="41" borderId="0" xfId="0" applyFont="1" applyFill="1" applyAlignment="1">
      <alignment horizontal="left" wrapText="1"/>
    </xf>
    <xf numFmtId="49" fontId="6" fillId="41" borderId="0" xfId="0" applyNumberFormat="1" applyFont="1" applyFill="1" applyAlignment="1">
      <alignment horizontal="justify" vertical="top" wrapText="1"/>
    </xf>
    <xf numFmtId="0" fontId="6" fillId="41" borderId="0" xfId="0" applyFont="1" applyFill="1" applyAlignment="1">
      <alignment horizontal="justify" vertical="top" wrapText="1"/>
    </xf>
    <xf numFmtId="2" fontId="6" fillId="41" borderId="0" xfId="0" applyNumberFormat="1" applyFont="1" applyFill="1" applyAlignment="1">
      <alignment horizontal="justify" vertical="top" wrapText="1"/>
    </xf>
    <xf numFmtId="49" fontId="5" fillId="41" borderId="0" xfId="0" applyNumberFormat="1" applyFont="1" applyFill="1" applyAlignment="1">
      <alignment horizontal="center" vertical="top" wrapText="1"/>
    </xf>
    <xf numFmtId="0" fontId="5" fillId="41" borderId="0" xfId="0" applyFont="1" applyFill="1" applyAlignment="1">
      <alignment horizontal="center" vertical="top" wrapText="1"/>
    </xf>
    <xf numFmtId="49" fontId="5" fillId="41" borderId="0" xfId="0" applyNumberFormat="1" applyFont="1" applyFill="1" applyAlignment="1">
      <alignment horizontal="justify" vertical="top" wrapText="1"/>
    </xf>
    <xf numFmtId="0" fontId="5" fillId="41" borderId="0" xfId="0" applyFont="1" applyFill="1" applyAlignment="1">
      <alignment horizontal="left" vertical="center" wrapText="1"/>
    </xf>
    <xf numFmtId="0" fontId="42" fillId="41" borderId="0" xfId="0" applyFont="1" applyFill="1" applyAlignment="1">
      <alignment horizontal="left" wrapText="1"/>
    </xf>
    <xf numFmtId="2" fontId="6" fillId="41" borderId="0" xfId="0" applyNumberFormat="1" applyFont="1" applyFill="1" applyAlignment="1">
      <alignment horizontal="justify" wrapText="1"/>
    </xf>
    <xf numFmtId="0" fontId="5" fillId="41" borderId="0" xfId="0" applyFont="1" applyFill="1" applyAlignment="1">
      <alignment horizontal="left" vertical="top" wrapText="1"/>
    </xf>
    <xf numFmtId="0" fontId="5" fillId="41" borderId="0" xfId="0" applyFont="1" applyFill="1" applyAlignment="1">
      <alignment horizontal="justify" vertical="top" wrapText="1"/>
    </xf>
    <xf numFmtId="0" fontId="5" fillId="41" borderId="0" xfId="0" applyFont="1" applyFill="1" applyAlignment="1">
      <alignment horizontal="justify" vertical="top"/>
    </xf>
    <xf numFmtId="2" fontId="6" fillId="41" borderId="0" xfId="0" applyNumberFormat="1" applyFont="1" applyFill="1" applyAlignment="1">
      <alignment horizontal="justify" vertical="center" wrapText="1"/>
    </xf>
    <xf numFmtId="2" fontId="6" fillId="41" borderId="0" xfId="0" applyNumberFormat="1" applyFont="1" applyFill="1" applyAlignment="1">
      <alignment horizontal="center" vertical="top" wrapText="1"/>
    </xf>
    <xf numFmtId="0" fontId="6" fillId="41" borderId="0" xfId="0" applyFont="1" applyFill="1" applyBorder="1" applyAlignment="1">
      <alignment horizontal="justify" vertical="top" wrapText="1"/>
    </xf>
    <xf numFmtId="49" fontId="5" fillId="41" borderId="0" xfId="0" applyNumberFormat="1" applyFont="1" applyFill="1" applyAlignment="1">
      <alignment horizontal="left" vertical="top" wrapText="1"/>
    </xf>
    <xf numFmtId="0" fontId="5" fillId="41" borderId="0" xfId="0" applyFont="1" applyFill="1" applyAlignment="1">
      <alignment horizontal="right" vertical="top"/>
    </xf>
    <xf numFmtId="0" fontId="5" fillId="41" borderId="0" xfId="0" applyFont="1" applyFill="1" applyAlignment="1">
      <alignment horizontal="center" vertical="top"/>
    </xf>
    <xf numFmtId="49" fontId="15" fillId="41" borderId="0" xfId="0" applyNumberFormat="1" applyFont="1" applyFill="1" applyBorder="1" applyAlignment="1">
      <alignment horizontal="center" vertical="top" wrapText="1"/>
    </xf>
    <xf numFmtId="0" fontId="5" fillId="0" borderId="0" xfId="0" applyFont="1" applyFill="1" applyAlignment="1">
      <alignment horizontal="center" wrapText="1"/>
    </xf>
    <xf numFmtId="0" fontId="6" fillId="0" borderId="0" xfId="0" applyFont="1" applyFill="1" applyAlignment="1">
      <alignment wrapText="1"/>
    </xf>
    <xf numFmtId="0" fontId="5" fillId="0" borderId="11" xfId="0" applyFont="1" applyFill="1" applyBorder="1" applyAlignment="1">
      <alignment horizontal="center" wrapText="1"/>
    </xf>
    <xf numFmtId="0" fontId="5" fillId="0" borderId="14" xfId="0" applyFont="1" applyFill="1" applyBorder="1" applyAlignment="1">
      <alignment horizontal="center" wrapText="1"/>
    </xf>
    <xf numFmtId="0" fontId="5" fillId="0" borderId="0" xfId="0" applyFont="1" applyFill="1" applyAlignment="1">
      <alignment horizontal="right"/>
    </xf>
    <xf numFmtId="0" fontId="6" fillId="0" borderId="0" xfId="0" applyFont="1" applyFill="1" applyAlignment="1">
      <alignment horizontal="right"/>
    </xf>
    <xf numFmtId="172" fontId="6" fillId="41" borderId="0" xfId="90" applyNumberFormat="1" applyFont="1" applyFill="1" applyAlignment="1">
      <alignment horizontal="right"/>
    </xf>
    <xf numFmtId="49" fontId="5" fillId="0" borderId="11" xfId="71" applyNumberFormat="1" applyFont="1" applyFill="1" applyBorder="1" applyAlignment="1">
      <alignment horizontal="center" vertical="top" wrapText="1"/>
      <protection/>
    </xf>
    <xf numFmtId="49" fontId="5" fillId="0" borderId="14" xfId="71" applyNumberFormat="1" applyFont="1" applyFill="1" applyBorder="1" applyAlignment="1">
      <alignment horizontal="center" vertical="top" wrapText="1"/>
      <protection/>
    </xf>
    <xf numFmtId="0" fontId="5" fillId="0" borderId="0" xfId="71" applyFont="1" applyFill="1" applyAlignment="1">
      <alignment horizontal="center" vertical="top" wrapText="1"/>
      <protection/>
    </xf>
    <xf numFmtId="0" fontId="6" fillId="0" borderId="0" xfId="71" applyFont="1" applyFill="1" applyBorder="1" applyAlignment="1">
      <alignment horizontal="center" vertical="top" wrapText="1"/>
      <protection/>
    </xf>
    <xf numFmtId="0" fontId="5" fillId="0" borderId="10" xfId="71" applyFont="1" applyFill="1" applyBorder="1" applyAlignment="1">
      <alignment horizontal="center" vertical="top" wrapText="1"/>
      <protection/>
    </xf>
    <xf numFmtId="49" fontId="5" fillId="0" borderId="10" xfId="71" applyNumberFormat="1" applyFont="1" applyFill="1" applyBorder="1" applyAlignment="1">
      <alignment horizontal="center" vertical="top" wrapText="1"/>
      <protection/>
    </xf>
    <xf numFmtId="0" fontId="5" fillId="0" borderId="11" xfId="71" applyFont="1" applyFill="1" applyBorder="1" applyAlignment="1">
      <alignment horizontal="center" vertical="top" wrapText="1"/>
      <protection/>
    </xf>
    <xf numFmtId="0" fontId="5" fillId="0" borderId="14" xfId="71" applyFont="1" applyFill="1" applyBorder="1" applyAlignment="1">
      <alignment horizontal="center" vertical="top" wrapText="1"/>
      <protection/>
    </xf>
    <xf numFmtId="0" fontId="6" fillId="0" borderId="0" xfId="0" applyFont="1" applyFill="1" applyAlignment="1">
      <alignment horizontal="right" vertical="top"/>
    </xf>
    <xf numFmtId="172" fontId="6" fillId="0" borderId="0" xfId="90" applyNumberFormat="1" applyFont="1" applyFill="1" applyAlignment="1">
      <alignment horizontal="right" vertical="top"/>
    </xf>
    <xf numFmtId="0" fontId="5"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7" fillId="0" borderId="0" xfId="0" applyFont="1" applyFill="1" applyBorder="1" applyAlignment="1">
      <alignment horizontal="center" wrapText="1"/>
    </xf>
    <xf numFmtId="2" fontId="5" fillId="0" borderId="11" xfId="0" applyNumberFormat="1" applyFont="1" applyFill="1" applyBorder="1" applyAlignment="1">
      <alignment horizontal="center" vertical="top" wrapText="1"/>
    </xf>
    <xf numFmtId="2" fontId="5" fillId="0" borderId="14" xfId="0" applyNumberFormat="1" applyFont="1" applyFill="1" applyBorder="1" applyAlignment="1">
      <alignment horizontal="center" vertical="top" wrapText="1"/>
    </xf>
    <xf numFmtId="0" fontId="5" fillId="0" borderId="0" xfId="0" applyFont="1" applyFill="1" applyAlignment="1">
      <alignment horizontal="right" vertical="top"/>
    </xf>
    <xf numFmtId="0" fontId="5" fillId="0" borderId="0" xfId="0" applyFont="1" applyFill="1" applyBorder="1" applyAlignment="1">
      <alignment horizontal="center" vertical="top" wrapText="1"/>
    </xf>
    <xf numFmtId="0" fontId="6" fillId="0" borderId="12" xfId="0" applyFont="1" applyFill="1" applyBorder="1" applyAlignment="1">
      <alignment horizontal="center" vertical="top" textRotation="90" wrapText="1"/>
    </xf>
    <xf numFmtId="0" fontId="6" fillId="0" borderId="16" xfId="0" applyFont="1" applyFill="1" applyBorder="1" applyAlignment="1">
      <alignment horizontal="center" vertical="top" textRotation="90" wrapText="1"/>
    </xf>
    <xf numFmtId="0" fontId="6" fillId="0" borderId="15" xfId="0" applyFont="1" applyFill="1" applyBorder="1" applyAlignment="1">
      <alignment horizontal="center" vertical="top" textRotation="90" wrapText="1"/>
    </xf>
    <xf numFmtId="49" fontId="6" fillId="0" borderId="11" xfId="0" applyNumberFormat="1" applyFont="1" applyFill="1" applyBorder="1" applyAlignment="1">
      <alignment horizontal="center" vertical="top" wrapText="1"/>
    </xf>
    <xf numFmtId="49" fontId="6" fillId="0" borderId="18"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6" fillId="0" borderId="16"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5" xfId="0" applyFont="1" applyFill="1" applyBorder="1" applyAlignment="1">
      <alignment horizontal="center" vertical="top" wrapText="1"/>
    </xf>
    <xf numFmtId="0" fontId="8" fillId="0" borderId="19"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8" fillId="0" borderId="20" xfId="0" applyNumberFormat="1" applyFont="1" applyFill="1" applyBorder="1" applyAlignment="1">
      <alignment horizontal="left" vertical="top" wrapText="1"/>
    </xf>
    <xf numFmtId="49" fontId="6" fillId="0" borderId="10" xfId="0" applyNumberFormat="1" applyFont="1" applyFill="1" applyBorder="1" applyAlignment="1">
      <alignment horizontal="center" vertical="top" textRotation="90" wrapText="1"/>
    </xf>
    <xf numFmtId="49" fontId="6" fillId="0" borderId="10" xfId="0" applyNumberFormat="1" applyFont="1" applyFill="1" applyBorder="1" applyAlignment="1" quotePrefix="1">
      <alignment horizontal="center" vertical="top" textRotation="90" wrapText="1"/>
    </xf>
    <xf numFmtId="172" fontId="6" fillId="0" borderId="0" xfId="90" applyNumberFormat="1" applyFont="1" applyFill="1" applyAlignment="1">
      <alignment horizontal="right"/>
    </xf>
    <xf numFmtId="49" fontId="9" fillId="0" borderId="0" xfId="0" applyNumberFormat="1" applyFont="1" applyFill="1" applyAlignment="1">
      <alignment horizontal="center" wrapText="1"/>
    </xf>
    <xf numFmtId="0" fontId="12" fillId="0" borderId="0" xfId="0" applyFont="1" applyFill="1" applyAlignment="1">
      <alignment/>
    </xf>
    <xf numFmtId="0" fontId="8" fillId="0" borderId="0" xfId="0" applyFont="1" applyFill="1" applyBorder="1" applyAlignment="1">
      <alignment horizontal="right" wrapText="1"/>
    </xf>
    <xf numFmtId="0" fontId="8" fillId="0" borderId="0" xfId="0" applyFont="1" applyFill="1" applyBorder="1" applyAlignment="1">
      <alignment horizontal="right"/>
    </xf>
    <xf numFmtId="4" fontId="5" fillId="41" borderId="0" xfId="0" applyNumberFormat="1" applyFont="1" applyFill="1" applyAlignment="1">
      <alignment horizontal="right" vertical="top" wrapText="1"/>
    </xf>
    <xf numFmtId="4" fontId="6" fillId="41" borderId="0" xfId="0" applyNumberFormat="1" applyFont="1" applyFill="1" applyAlignment="1">
      <alignment horizontal="right" vertical="top" wrapText="1"/>
    </xf>
    <xf numFmtId="0" fontId="9" fillId="41" borderId="0" xfId="71" applyFont="1" applyFill="1" applyAlignment="1">
      <alignment horizontal="center" vertical="top" wrapText="1"/>
      <protection/>
    </xf>
    <xf numFmtId="0" fontId="8" fillId="41" borderId="0" xfId="0" applyFont="1" applyFill="1" applyBorder="1" applyAlignment="1">
      <alignment horizontal="right" vertical="top" wrapText="1"/>
    </xf>
    <xf numFmtId="4" fontId="6" fillId="41" borderId="0" xfId="0" applyNumberFormat="1" applyFont="1" applyFill="1" applyAlignment="1">
      <alignment horizontal="right"/>
    </xf>
    <xf numFmtId="4" fontId="5" fillId="41" borderId="0" xfId="0" applyNumberFormat="1" applyFont="1" applyFill="1" applyAlignment="1">
      <alignment horizontal="right"/>
    </xf>
    <xf numFmtId="0" fontId="9" fillId="41" borderId="0" xfId="0" applyFont="1" applyFill="1" applyAlignment="1">
      <alignment horizontal="center" vertical="top" wrapText="1"/>
    </xf>
    <xf numFmtId="172" fontId="5" fillId="0" borderId="0" xfId="90" applyNumberFormat="1" applyFont="1" applyFill="1" applyAlignment="1">
      <alignment horizontal="right"/>
    </xf>
    <xf numFmtId="0" fontId="7" fillId="0" borderId="0" xfId="0" applyFont="1" applyFill="1" applyAlignment="1">
      <alignment horizontal="right"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2" fontId="5" fillId="0" borderId="10" xfId="9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172" fontId="6" fillId="0" borderId="11" xfId="90" applyNumberFormat="1" applyFont="1" applyFill="1" applyBorder="1" applyAlignment="1">
      <alignment horizontal="center" vertical="center" wrapText="1"/>
    </xf>
    <xf numFmtId="172" fontId="6" fillId="0" borderId="18" xfId="90" applyNumberFormat="1" applyFont="1" applyFill="1" applyBorder="1" applyAlignment="1">
      <alignment horizontal="center" vertical="center" wrapText="1"/>
    </xf>
    <xf numFmtId="172" fontId="6" fillId="0" borderId="14" xfId="90" applyNumberFormat="1" applyFont="1" applyFill="1" applyBorder="1" applyAlignment="1">
      <alignment horizontal="center" vertical="center" wrapText="1"/>
    </xf>
    <xf numFmtId="0" fontId="4" fillId="0" borderId="0" xfId="78" applyFont="1" applyAlignment="1">
      <alignment horizontal="center" vertical="top" wrapText="1"/>
      <protection/>
    </xf>
    <xf numFmtId="172" fontId="5" fillId="41" borderId="0" xfId="90" applyNumberFormat="1" applyFont="1" applyFill="1" applyAlignment="1">
      <alignment horizontal="right"/>
    </xf>
    <xf numFmtId="0" fontId="5" fillId="41" borderId="0" xfId="78" applyFont="1" applyFill="1" applyAlignment="1">
      <alignment horizontal="center" wrapText="1"/>
      <protection/>
    </xf>
    <xf numFmtId="0" fontId="6" fillId="41" borderId="10" xfId="71" applyFont="1" applyFill="1" applyBorder="1" applyAlignment="1">
      <alignment horizontal="center" vertical="center" wrapText="1"/>
      <protection/>
    </xf>
    <xf numFmtId="0" fontId="7" fillId="41" borderId="10" xfId="78" applyFont="1" applyFill="1" applyBorder="1" applyAlignment="1">
      <alignment horizontal="center" vertical="center" wrapText="1"/>
      <protection/>
    </xf>
    <xf numFmtId="0" fontId="7" fillId="41" borderId="0" xfId="0" applyFont="1" applyFill="1" applyAlignment="1">
      <alignment horizontal="right" vertical="center" wrapText="1"/>
    </xf>
    <xf numFmtId="0" fontId="6" fillId="0" borderId="10" xfId="71" applyFont="1" applyBorder="1" applyAlignment="1">
      <alignment horizontal="left" vertical="center"/>
      <protection/>
    </xf>
    <xf numFmtId="0" fontId="7" fillId="0" borderId="10" xfId="77" applyFont="1" applyBorder="1" applyAlignment="1">
      <alignment horizontal="left" vertical="center"/>
      <protection/>
    </xf>
    <xf numFmtId="0" fontId="5" fillId="0" borderId="0" xfId="77" applyFont="1" applyAlignment="1">
      <alignment horizontal="center" wrapText="1"/>
      <protection/>
    </xf>
    <xf numFmtId="0" fontId="7" fillId="0" borderId="10" xfId="77" applyFont="1" applyBorder="1" applyAlignment="1">
      <alignment horizontal="center" vertical="center" wrapText="1"/>
      <protection/>
    </xf>
    <xf numFmtId="0" fontId="5" fillId="0" borderId="10" xfId="71" applyFont="1" applyBorder="1" applyAlignment="1">
      <alignment horizontal="left" vertical="center"/>
      <protection/>
    </xf>
    <xf numFmtId="4" fontId="5" fillId="0" borderId="0" xfId="0" applyNumberFormat="1" applyFont="1" applyFill="1" applyAlignment="1">
      <alignment horizontal="right" vertical="top" wrapText="1"/>
    </xf>
    <xf numFmtId="4" fontId="6" fillId="0" borderId="0" xfId="0" applyNumberFormat="1" applyFont="1" applyFill="1" applyAlignment="1">
      <alignment horizontal="right" vertical="top" wrapText="1"/>
    </xf>
    <xf numFmtId="0" fontId="6" fillId="0" borderId="10" xfId="71" applyFont="1" applyBorder="1" applyAlignment="1">
      <alignment horizontal="center" vertical="center" wrapText="1"/>
      <protection/>
    </xf>
    <xf numFmtId="49" fontId="9" fillId="0" borderId="0" xfId="71" applyNumberFormat="1" applyFont="1" applyFill="1" applyBorder="1" applyAlignment="1">
      <alignment horizontal="center" vertical="top" wrapText="1"/>
      <protection/>
    </xf>
    <xf numFmtId="0" fontId="65" fillId="0" borderId="21" xfId="0" applyFont="1" applyFill="1" applyBorder="1" applyAlignment="1">
      <alignment horizontal="center" vertical="center" wrapText="1"/>
    </xf>
    <xf numFmtId="0" fontId="65" fillId="0" borderId="21" xfId="0" applyFont="1" applyFill="1" applyBorder="1" applyAlignment="1">
      <alignment horizontal="center" vertical="center"/>
    </xf>
    <xf numFmtId="0" fontId="65" fillId="0" borderId="0" xfId="0" applyFont="1" applyFill="1" applyBorder="1" applyAlignment="1">
      <alignment horizontal="center" vertical="center"/>
    </xf>
    <xf numFmtId="0" fontId="6" fillId="41" borderId="0" xfId="0" applyFont="1" applyFill="1" applyAlignment="1">
      <alignment horizontal="right"/>
    </xf>
    <xf numFmtId="2" fontId="5" fillId="0" borderId="0" xfId="71" applyNumberFormat="1" applyFont="1" applyFill="1" applyBorder="1" applyAlignment="1">
      <alignment horizont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right"/>
    </xf>
    <xf numFmtId="0" fontId="7" fillId="0" borderId="0" xfId="0" applyFont="1" applyFill="1" applyAlignment="1">
      <alignment horizontal="right"/>
    </xf>
    <xf numFmtId="2" fontId="9" fillId="41" borderId="0" xfId="71" applyNumberFormat="1" applyFont="1" applyFill="1" applyBorder="1" applyAlignment="1">
      <alignment horizontal="center" wrapText="1"/>
      <protection/>
    </xf>
    <xf numFmtId="0" fontId="69" fillId="0" borderId="0" xfId="0" applyFont="1" applyAlignment="1">
      <alignment horizontal="right"/>
    </xf>
    <xf numFmtId="0" fontId="64" fillId="0" borderId="0" xfId="0" applyFont="1" applyAlignment="1">
      <alignment horizontal="right"/>
    </xf>
    <xf numFmtId="0" fontId="66" fillId="0" borderId="0" xfId="0" applyFont="1" applyFill="1" applyAlignment="1">
      <alignment horizontal="left" vertical="top"/>
    </xf>
    <xf numFmtId="2" fontId="9" fillId="0" borderId="0" xfId="71" applyNumberFormat="1" applyFont="1" applyFill="1" applyBorder="1" applyAlignment="1">
      <alignment horizontal="center" wrapText="1"/>
      <protection/>
    </xf>
    <xf numFmtId="0" fontId="66" fillId="0" borderId="0" xfId="0" applyFont="1" applyAlignment="1">
      <alignment horizontal="right"/>
    </xf>
    <xf numFmtId="0" fontId="65" fillId="0" borderId="0" xfId="0" applyFont="1" applyAlignment="1">
      <alignment horizontal="right"/>
    </xf>
  </cellXfs>
  <cellStyles count="7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 5" xfId="73"/>
    <cellStyle name="Обычный 6" xfId="74"/>
    <cellStyle name="Обычный 7" xfId="75"/>
    <cellStyle name="Обычный_№15 содерж дорог" xfId="76"/>
    <cellStyle name="Обычный_адм.ком." xfId="77"/>
    <cellStyle name="Обычный_Лист1" xfId="78"/>
    <cellStyle name="Followed Hyperlink" xfId="79"/>
    <cellStyle name="Плохой" xfId="80"/>
    <cellStyle name="Пояснение" xfId="81"/>
    <cellStyle name="Примечание" xfId="82"/>
    <cellStyle name="Percent" xfId="83"/>
    <cellStyle name="Связанная ячейка" xfId="84"/>
    <cellStyle name="Текст предупреждения" xfId="85"/>
    <cellStyle name="Comma" xfId="86"/>
    <cellStyle name="Comma [0]" xfId="87"/>
    <cellStyle name="Финансовый [0] 2" xfId="88"/>
    <cellStyle name="Финансовый [0] 3 3" xfId="89"/>
    <cellStyle name="Финансовый 2" xfId="90"/>
    <cellStyle name="Финансовый 3" xfId="91"/>
    <cellStyle name="Хороший"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0</xdr:row>
      <xdr:rowOff>47625</xdr:rowOff>
    </xdr:from>
    <xdr:to>
      <xdr:col>8</xdr:col>
      <xdr:colOff>247650</xdr:colOff>
      <xdr:row>3</xdr:row>
      <xdr:rowOff>0</xdr:rowOff>
    </xdr:to>
    <xdr:pic>
      <xdr:nvPicPr>
        <xdr:cNvPr id="1" name="Picture 2" descr="герб"/>
        <xdr:cNvPicPr preferRelativeResize="1">
          <a:picLocks noChangeAspect="1"/>
        </xdr:cNvPicPr>
      </xdr:nvPicPr>
      <xdr:blipFill>
        <a:blip r:embed="rId1"/>
        <a:stretch>
          <a:fillRect/>
        </a:stretch>
      </xdr:blipFill>
      <xdr:spPr>
        <a:xfrm>
          <a:off x="2905125" y="47625"/>
          <a:ext cx="5905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P184"/>
  <sheetViews>
    <sheetView view="pageBreakPreview" zoomScale="75" zoomScaleSheetLayoutView="75" zoomScalePageLayoutView="0" workbookViewId="0" topLeftCell="A1">
      <selection activeCell="A103" sqref="A103:M103"/>
    </sheetView>
  </sheetViews>
  <sheetFormatPr defaultColWidth="9.140625" defaultRowHeight="15"/>
  <cols>
    <col min="1" max="1" width="4.7109375" style="247" customWidth="1"/>
    <col min="2" max="2" width="5.7109375" style="247" customWidth="1"/>
    <col min="3" max="3" width="5.57421875" style="247" customWidth="1"/>
    <col min="4" max="4" width="6.8515625" style="247" customWidth="1"/>
    <col min="5" max="5" width="7.00390625" style="247" customWidth="1"/>
    <col min="6" max="8" width="6.28125" style="247" customWidth="1"/>
    <col min="9" max="9" width="8.421875" style="247" customWidth="1"/>
    <col min="10" max="10" width="6.421875" style="247" customWidth="1"/>
    <col min="11" max="11" width="7.421875" style="247" customWidth="1"/>
    <col min="12" max="12" width="6.421875" style="247" customWidth="1"/>
    <col min="13" max="13" width="20.421875" style="247" customWidth="1"/>
    <col min="14" max="14" width="9.140625" style="249" customWidth="1"/>
    <col min="15" max="15" width="16.140625" style="249" bestFit="1" customWidth="1"/>
    <col min="16" max="16" width="12.7109375" style="249" bestFit="1" customWidth="1"/>
    <col min="17" max="16384" width="9.140625" style="249" customWidth="1"/>
  </cols>
  <sheetData>
    <row r="1" ht="15.75"/>
    <row r="2" ht="15.75">
      <c r="M2" s="250"/>
    </row>
    <row r="3" ht="15.75">
      <c r="M3" s="250"/>
    </row>
    <row r="4" ht="15.75">
      <c r="M4" s="250"/>
    </row>
    <row r="5" spans="1:13" ht="15.75">
      <c r="A5" s="405"/>
      <c r="B5" s="405"/>
      <c r="C5" s="405"/>
      <c r="D5" s="405"/>
      <c r="E5" s="405"/>
      <c r="F5" s="405"/>
      <c r="G5" s="405"/>
      <c r="H5" s="405"/>
      <c r="I5" s="405"/>
      <c r="J5" s="405"/>
      <c r="K5" s="405"/>
      <c r="L5" s="405"/>
      <c r="M5" s="405"/>
    </row>
    <row r="6" spans="1:13" ht="15.75">
      <c r="A6" s="405" t="s">
        <v>1270</v>
      </c>
      <c r="B6" s="405"/>
      <c r="C6" s="405"/>
      <c r="D6" s="405"/>
      <c r="E6" s="405"/>
      <c r="F6" s="405"/>
      <c r="G6" s="405"/>
      <c r="H6" s="405"/>
      <c r="I6" s="405"/>
      <c r="J6" s="405"/>
      <c r="K6" s="405"/>
      <c r="L6" s="405"/>
      <c r="M6" s="405"/>
    </row>
    <row r="8" spans="1:13" ht="15.75">
      <c r="A8" s="405" t="s">
        <v>1271</v>
      </c>
      <c r="B8" s="405"/>
      <c r="C8" s="405"/>
      <c r="D8" s="405"/>
      <c r="E8" s="405"/>
      <c r="F8" s="405"/>
      <c r="G8" s="405"/>
      <c r="H8" s="405"/>
      <c r="I8" s="405"/>
      <c r="J8" s="405"/>
      <c r="K8" s="405"/>
      <c r="L8" s="405"/>
      <c r="M8" s="405"/>
    </row>
    <row r="9" spans="1:13" ht="15.75">
      <c r="A9" s="405" t="s">
        <v>1272</v>
      </c>
      <c r="B9" s="405"/>
      <c r="C9" s="405"/>
      <c r="D9" s="405"/>
      <c r="E9" s="405"/>
      <c r="F9" s="405"/>
      <c r="G9" s="405"/>
      <c r="H9" s="405"/>
      <c r="I9" s="405"/>
      <c r="J9" s="405"/>
      <c r="K9" s="405"/>
      <c r="L9" s="405"/>
      <c r="M9" s="405"/>
    </row>
    <row r="10" ht="15.75">
      <c r="E10" s="248"/>
    </row>
    <row r="11" spans="1:13" ht="15.75">
      <c r="A11" s="405" t="s">
        <v>1273</v>
      </c>
      <c r="B11" s="405"/>
      <c r="C11" s="405"/>
      <c r="D11" s="405"/>
      <c r="E11" s="405"/>
      <c r="F11" s="405"/>
      <c r="G11" s="405"/>
      <c r="H11" s="405"/>
      <c r="I11" s="405"/>
      <c r="J11" s="405"/>
      <c r="K11" s="405"/>
      <c r="L11" s="405"/>
      <c r="M11" s="405"/>
    </row>
    <row r="12" spans="1:13" s="251" customFormat="1" ht="15.75">
      <c r="A12" s="406" t="s">
        <v>1573</v>
      </c>
      <c r="B12" s="406"/>
      <c r="C12" s="406"/>
      <c r="D12" s="406"/>
      <c r="E12" s="406"/>
      <c r="F12" s="406"/>
      <c r="G12" s="406"/>
      <c r="H12" s="406"/>
      <c r="I12" s="406"/>
      <c r="J12" s="406"/>
      <c r="K12" s="406"/>
      <c r="L12" s="406"/>
      <c r="M12" s="406"/>
    </row>
    <row r="13" spans="1:13" ht="15.75">
      <c r="A13" s="252" t="s">
        <v>1574</v>
      </c>
      <c r="B13" s="252"/>
      <c r="C13" s="252"/>
      <c r="D13" s="252"/>
      <c r="I13" s="252"/>
      <c r="K13" s="404" t="s">
        <v>1575</v>
      </c>
      <c r="L13" s="404"/>
      <c r="M13" s="404"/>
    </row>
    <row r="15" ht="15.75">
      <c r="A15" s="252"/>
    </row>
    <row r="16" spans="1:13" ht="15.75">
      <c r="A16" s="405" t="s">
        <v>1576</v>
      </c>
      <c r="B16" s="405"/>
      <c r="C16" s="405"/>
      <c r="D16" s="405"/>
      <c r="E16" s="405"/>
      <c r="F16" s="405"/>
      <c r="G16" s="405"/>
      <c r="H16" s="405"/>
      <c r="I16" s="405"/>
      <c r="J16" s="405"/>
      <c r="K16" s="405"/>
      <c r="L16" s="405"/>
      <c r="M16" s="405"/>
    </row>
    <row r="17" spans="1:13" ht="15.75">
      <c r="A17" s="253"/>
      <c r="B17" s="253"/>
      <c r="C17" s="253"/>
      <c r="D17" s="253"/>
      <c r="E17" s="253"/>
      <c r="F17" s="253"/>
      <c r="G17" s="253"/>
      <c r="H17" s="253"/>
      <c r="I17" s="253"/>
      <c r="J17" s="253"/>
      <c r="K17" s="253"/>
      <c r="L17" s="253"/>
      <c r="M17" s="253"/>
    </row>
    <row r="18" spans="1:13" ht="31.5" customHeight="1">
      <c r="A18" s="388" t="s">
        <v>1274</v>
      </c>
      <c r="B18" s="388"/>
      <c r="C18" s="388"/>
      <c r="D18" s="388"/>
      <c r="E18" s="388"/>
      <c r="F18" s="388"/>
      <c r="G18" s="388"/>
      <c r="H18" s="388"/>
      <c r="I18" s="388"/>
      <c r="J18" s="388"/>
      <c r="K18" s="388"/>
      <c r="L18" s="388"/>
      <c r="M18" s="388"/>
    </row>
    <row r="19" spans="1:13" ht="31.5" customHeight="1">
      <c r="A19" s="388" t="s">
        <v>1577</v>
      </c>
      <c r="B19" s="388"/>
      <c r="C19" s="388"/>
      <c r="D19" s="388"/>
      <c r="E19" s="388"/>
      <c r="F19" s="388"/>
      <c r="G19" s="388"/>
      <c r="H19" s="388"/>
      <c r="I19" s="388"/>
      <c r="J19" s="388"/>
      <c r="K19" s="388"/>
      <c r="L19" s="388"/>
      <c r="M19" s="388"/>
    </row>
    <row r="20" ht="15.75">
      <c r="A20" s="252"/>
    </row>
    <row r="21" spans="1:13" s="96" customFormat="1" ht="15.75">
      <c r="A21" s="393" t="s">
        <v>1275</v>
      </c>
      <c r="B21" s="393"/>
      <c r="C21" s="393"/>
      <c r="D21" s="393"/>
      <c r="E21" s="393"/>
      <c r="F21" s="393"/>
      <c r="G21" s="393"/>
      <c r="H21" s="393"/>
      <c r="I21" s="393"/>
      <c r="J21" s="393"/>
      <c r="K21" s="393"/>
      <c r="L21" s="393"/>
      <c r="M21" s="393"/>
    </row>
    <row r="22" spans="1:13" s="96" customFormat="1" ht="15.75" customHeight="1">
      <c r="A22" s="254"/>
      <c r="B22" s="254"/>
      <c r="C22" s="254"/>
      <c r="D22" s="254"/>
      <c r="E22" s="254"/>
      <c r="F22" s="254"/>
      <c r="G22" s="254"/>
      <c r="H22" s="254"/>
      <c r="I22" s="254"/>
      <c r="J22" s="254"/>
      <c r="K22" s="254"/>
      <c r="L22" s="254"/>
      <c r="M22" s="254"/>
    </row>
    <row r="23" spans="1:13" s="255" customFormat="1" ht="15.75" customHeight="1">
      <c r="A23" s="388" t="s">
        <v>1578</v>
      </c>
      <c r="B23" s="388"/>
      <c r="C23" s="388"/>
      <c r="D23" s="388"/>
      <c r="E23" s="388"/>
      <c r="F23" s="388"/>
      <c r="G23" s="388"/>
      <c r="H23" s="388"/>
      <c r="I23" s="388"/>
      <c r="J23" s="388"/>
      <c r="K23" s="388"/>
      <c r="L23" s="388"/>
      <c r="M23" s="388"/>
    </row>
    <row r="24" spans="1:13" s="255" customFormat="1" ht="30" customHeight="1">
      <c r="A24" s="388" t="s">
        <v>1728</v>
      </c>
      <c r="B24" s="388"/>
      <c r="C24" s="388"/>
      <c r="D24" s="388"/>
      <c r="E24" s="388"/>
      <c r="F24" s="388"/>
      <c r="G24" s="388"/>
      <c r="H24" s="388"/>
      <c r="I24" s="388"/>
      <c r="J24" s="388"/>
      <c r="K24" s="388"/>
      <c r="L24" s="388"/>
      <c r="M24" s="388"/>
    </row>
    <row r="25" spans="1:13" s="255" customFormat="1" ht="15.75" customHeight="1">
      <c r="A25" s="388" t="s">
        <v>1727</v>
      </c>
      <c r="B25" s="388"/>
      <c r="C25" s="388"/>
      <c r="D25" s="388"/>
      <c r="E25" s="388"/>
      <c r="F25" s="388"/>
      <c r="G25" s="388"/>
      <c r="H25" s="388"/>
      <c r="I25" s="388"/>
      <c r="J25" s="388"/>
      <c r="K25" s="388"/>
      <c r="L25" s="388"/>
      <c r="M25" s="388"/>
    </row>
    <row r="26" spans="1:13" s="255" customFormat="1" ht="19.5" customHeight="1">
      <c r="A26" s="388" t="s">
        <v>1580</v>
      </c>
      <c r="B26" s="388"/>
      <c r="C26" s="388"/>
      <c r="D26" s="388"/>
      <c r="E26" s="388"/>
      <c r="F26" s="388"/>
      <c r="G26" s="388"/>
      <c r="H26" s="388"/>
      <c r="I26" s="388"/>
      <c r="J26" s="388"/>
      <c r="K26" s="388"/>
      <c r="L26" s="388"/>
      <c r="M26" s="388"/>
    </row>
    <row r="27" spans="1:13" s="255" customFormat="1" ht="31.5" customHeight="1">
      <c r="A27" s="388" t="s">
        <v>1579</v>
      </c>
      <c r="B27" s="388"/>
      <c r="C27" s="388"/>
      <c r="D27" s="388"/>
      <c r="E27" s="388"/>
      <c r="F27" s="388"/>
      <c r="G27" s="388"/>
      <c r="H27" s="388"/>
      <c r="I27" s="388"/>
      <c r="J27" s="388"/>
      <c r="K27" s="388"/>
      <c r="L27" s="388"/>
      <c r="M27" s="388"/>
    </row>
    <row r="28" spans="1:13" s="96" customFormat="1" ht="27.75" customHeight="1">
      <c r="A28" s="388" t="s">
        <v>1581</v>
      </c>
      <c r="B28" s="388"/>
      <c r="C28" s="388"/>
      <c r="D28" s="388"/>
      <c r="E28" s="388"/>
      <c r="F28" s="388"/>
      <c r="G28" s="388"/>
      <c r="H28" s="388"/>
      <c r="I28" s="388"/>
      <c r="J28" s="388"/>
      <c r="K28" s="388"/>
      <c r="L28" s="388"/>
      <c r="M28" s="388"/>
    </row>
    <row r="29" spans="1:16" s="96" customFormat="1" ht="31.5" customHeight="1">
      <c r="A29" s="388" t="s">
        <v>1729</v>
      </c>
      <c r="B29" s="388"/>
      <c r="C29" s="388"/>
      <c r="D29" s="388"/>
      <c r="E29" s="388"/>
      <c r="F29" s="388"/>
      <c r="G29" s="388"/>
      <c r="H29" s="388"/>
      <c r="I29" s="388"/>
      <c r="J29" s="388"/>
      <c r="K29" s="388"/>
      <c r="L29" s="388"/>
      <c r="M29" s="388"/>
      <c r="O29" s="256"/>
      <c r="P29" s="256"/>
    </row>
    <row r="30" spans="1:16" s="96" customFormat="1" ht="54.75" customHeight="1">
      <c r="A30" s="390" t="s">
        <v>1730</v>
      </c>
      <c r="B30" s="390"/>
      <c r="C30" s="390"/>
      <c r="D30" s="390"/>
      <c r="E30" s="390"/>
      <c r="F30" s="390"/>
      <c r="G30" s="390"/>
      <c r="H30" s="390"/>
      <c r="I30" s="390"/>
      <c r="J30" s="390"/>
      <c r="K30" s="390"/>
      <c r="L30" s="390"/>
      <c r="M30" s="390"/>
      <c r="O30" s="256"/>
      <c r="P30" s="256"/>
    </row>
    <row r="31" spans="1:13" s="96" customFormat="1" ht="36.75" customHeight="1">
      <c r="A31" s="388" t="s">
        <v>1582</v>
      </c>
      <c r="B31" s="388"/>
      <c r="C31" s="388"/>
      <c r="D31" s="388"/>
      <c r="E31" s="388"/>
      <c r="F31" s="388"/>
      <c r="G31" s="388"/>
      <c r="H31" s="388"/>
      <c r="I31" s="388"/>
      <c r="J31" s="388"/>
      <c r="K31" s="388"/>
      <c r="L31" s="388"/>
      <c r="M31" s="388"/>
    </row>
    <row r="32" spans="1:13" s="96" customFormat="1" ht="48.75" customHeight="1">
      <c r="A32" s="388" t="s">
        <v>1583</v>
      </c>
      <c r="B32" s="388"/>
      <c r="C32" s="388"/>
      <c r="D32" s="388"/>
      <c r="E32" s="388"/>
      <c r="F32" s="388"/>
      <c r="G32" s="388"/>
      <c r="H32" s="388"/>
      <c r="I32" s="388"/>
      <c r="J32" s="388"/>
      <c r="K32" s="388"/>
      <c r="L32" s="388"/>
      <c r="M32" s="388"/>
    </row>
    <row r="33" spans="1:13" s="96" customFormat="1" ht="10.5" customHeight="1">
      <c r="A33" s="236"/>
      <c r="B33" s="236"/>
      <c r="C33" s="236"/>
      <c r="D33" s="236"/>
      <c r="E33" s="236"/>
      <c r="F33" s="236"/>
      <c r="G33" s="236"/>
      <c r="H33" s="236"/>
      <c r="I33" s="236"/>
      <c r="J33" s="236"/>
      <c r="K33" s="236"/>
      <c r="L33" s="236"/>
      <c r="M33" s="236"/>
    </row>
    <row r="34" spans="1:13" s="96" customFormat="1" ht="15.75">
      <c r="A34" s="393" t="s">
        <v>1276</v>
      </c>
      <c r="B34" s="393"/>
      <c r="C34" s="393"/>
      <c r="D34" s="393"/>
      <c r="E34" s="393"/>
      <c r="F34" s="393"/>
      <c r="G34" s="393"/>
      <c r="H34" s="393"/>
      <c r="I34" s="393"/>
      <c r="J34" s="393"/>
      <c r="K34" s="393"/>
      <c r="L34" s="393"/>
      <c r="M34" s="393"/>
    </row>
    <row r="35" spans="1:13" s="96" customFormat="1" ht="15.75">
      <c r="A35" s="254"/>
      <c r="B35" s="254"/>
      <c r="C35" s="254"/>
      <c r="D35" s="254"/>
      <c r="E35" s="254"/>
      <c r="F35" s="254"/>
      <c r="G35" s="254"/>
      <c r="H35" s="254"/>
      <c r="I35" s="254"/>
      <c r="J35" s="254"/>
      <c r="K35" s="254"/>
      <c r="L35" s="254"/>
      <c r="M35" s="254"/>
    </row>
    <row r="36" spans="1:13" s="96" customFormat="1" ht="50.25" customHeight="1">
      <c r="A36" s="389" t="s">
        <v>1584</v>
      </c>
      <c r="B36" s="389"/>
      <c r="C36" s="389"/>
      <c r="D36" s="389"/>
      <c r="E36" s="389"/>
      <c r="F36" s="389"/>
      <c r="G36" s="389"/>
      <c r="H36" s="389"/>
      <c r="I36" s="389"/>
      <c r="J36" s="389"/>
      <c r="K36" s="389"/>
      <c r="L36" s="389"/>
      <c r="M36" s="389"/>
    </row>
    <row r="37" spans="1:13" s="96" customFormat="1" ht="65.25" customHeight="1">
      <c r="A37" s="389" t="s">
        <v>1585</v>
      </c>
      <c r="B37" s="389"/>
      <c r="C37" s="389"/>
      <c r="D37" s="389"/>
      <c r="E37" s="389"/>
      <c r="F37" s="389"/>
      <c r="G37" s="389"/>
      <c r="H37" s="389"/>
      <c r="I37" s="389"/>
      <c r="J37" s="389"/>
      <c r="K37" s="389"/>
      <c r="L37" s="389"/>
      <c r="M37" s="389"/>
    </row>
    <row r="38" spans="1:13" s="96" customFormat="1" ht="15.75">
      <c r="A38" s="235"/>
      <c r="B38" s="235"/>
      <c r="C38" s="235"/>
      <c r="D38" s="235"/>
      <c r="E38" s="235"/>
      <c r="F38" s="235"/>
      <c r="G38" s="235"/>
      <c r="H38" s="235"/>
      <c r="I38" s="235"/>
      <c r="J38" s="235"/>
      <c r="K38" s="235"/>
      <c r="L38" s="235"/>
      <c r="M38" s="235"/>
    </row>
    <row r="39" spans="1:13" s="96" customFormat="1" ht="15.75">
      <c r="A39" s="393" t="s">
        <v>1586</v>
      </c>
      <c r="B39" s="393"/>
      <c r="C39" s="393"/>
      <c r="D39" s="393"/>
      <c r="E39" s="393"/>
      <c r="F39" s="393"/>
      <c r="G39" s="393"/>
      <c r="H39" s="393"/>
      <c r="I39" s="393"/>
      <c r="J39" s="393"/>
      <c r="K39" s="393"/>
      <c r="L39" s="393"/>
      <c r="M39" s="393"/>
    </row>
    <row r="40" spans="1:13" s="96" customFormat="1" ht="13.5" customHeight="1">
      <c r="A40" s="254"/>
      <c r="B40" s="254"/>
      <c r="C40" s="254"/>
      <c r="D40" s="254"/>
      <c r="E40" s="254"/>
      <c r="F40" s="254"/>
      <c r="G40" s="254"/>
      <c r="H40" s="254"/>
      <c r="I40" s="254"/>
      <c r="J40" s="254"/>
      <c r="K40" s="254"/>
      <c r="L40" s="254"/>
      <c r="M40" s="254"/>
    </row>
    <row r="41" spans="1:13" s="96" customFormat="1" ht="38.25" customHeight="1">
      <c r="A41" s="389" t="s">
        <v>1587</v>
      </c>
      <c r="B41" s="389"/>
      <c r="C41" s="389"/>
      <c r="D41" s="389"/>
      <c r="E41" s="389"/>
      <c r="F41" s="389"/>
      <c r="G41" s="389"/>
      <c r="H41" s="389"/>
      <c r="I41" s="389"/>
      <c r="J41" s="389"/>
      <c r="K41" s="389"/>
      <c r="L41" s="389"/>
      <c r="M41" s="389"/>
    </row>
    <row r="42" spans="1:13" s="96" customFormat="1" ht="5.25" customHeight="1">
      <c r="A42" s="257"/>
      <c r="B42" s="257"/>
      <c r="C42" s="257"/>
      <c r="D42" s="257"/>
      <c r="E42" s="257"/>
      <c r="F42" s="257"/>
      <c r="G42" s="257"/>
      <c r="H42" s="257"/>
      <c r="I42" s="257"/>
      <c r="J42" s="257"/>
      <c r="K42" s="257"/>
      <c r="L42" s="257"/>
      <c r="M42" s="257"/>
    </row>
    <row r="43" spans="1:14" s="96" customFormat="1" ht="38.25" customHeight="1">
      <c r="A43" s="393" t="s">
        <v>1588</v>
      </c>
      <c r="B43" s="393"/>
      <c r="C43" s="393"/>
      <c r="D43" s="393"/>
      <c r="E43" s="393"/>
      <c r="F43" s="393"/>
      <c r="G43" s="393"/>
      <c r="H43" s="393"/>
      <c r="I43" s="393"/>
      <c r="J43" s="393"/>
      <c r="K43" s="393"/>
      <c r="L43" s="393"/>
      <c r="M43" s="393"/>
      <c r="N43" s="96" t="s">
        <v>1598</v>
      </c>
    </row>
    <row r="44" spans="1:13" s="96" customFormat="1" ht="15.75">
      <c r="A44" s="254"/>
      <c r="B44" s="254"/>
      <c r="C44" s="254"/>
      <c r="D44" s="254"/>
      <c r="E44" s="254"/>
      <c r="F44" s="254"/>
      <c r="G44" s="254"/>
      <c r="H44" s="254"/>
      <c r="I44" s="254"/>
      <c r="J44" s="254"/>
      <c r="K44" s="254"/>
      <c r="L44" s="254"/>
      <c r="M44" s="254"/>
    </row>
    <row r="45" spans="1:13" s="96" customFormat="1" ht="52.5" customHeight="1">
      <c r="A45" s="390" t="s">
        <v>1277</v>
      </c>
      <c r="B45" s="390"/>
      <c r="C45" s="390"/>
      <c r="D45" s="390"/>
      <c r="E45" s="390"/>
      <c r="F45" s="390"/>
      <c r="G45" s="390"/>
      <c r="H45" s="390"/>
      <c r="I45" s="390"/>
      <c r="J45" s="390"/>
      <c r="K45" s="390"/>
      <c r="L45" s="390"/>
      <c r="M45" s="390"/>
    </row>
    <row r="46" spans="1:13" s="96" customFormat="1" ht="54" customHeight="1">
      <c r="A46" s="389" t="s">
        <v>1589</v>
      </c>
      <c r="B46" s="389"/>
      <c r="C46" s="389"/>
      <c r="D46" s="389"/>
      <c r="E46" s="389"/>
      <c r="F46" s="389"/>
      <c r="G46" s="389"/>
      <c r="H46" s="389"/>
      <c r="I46" s="389"/>
      <c r="J46" s="389"/>
      <c r="K46" s="389"/>
      <c r="L46" s="389"/>
      <c r="M46" s="389"/>
    </row>
    <row r="47" spans="1:13" s="96" customFormat="1" ht="36.75" customHeight="1">
      <c r="A47" s="389" t="s">
        <v>1590</v>
      </c>
      <c r="B47" s="389"/>
      <c r="C47" s="389"/>
      <c r="D47" s="389"/>
      <c r="E47" s="389"/>
      <c r="F47" s="389"/>
      <c r="G47" s="389"/>
      <c r="H47" s="389"/>
      <c r="I47" s="389"/>
      <c r="J47" s="389"/>
      <c r="K47" s="389"/>
      <c r="L47" s="389"/>
      <c r="M47" s="389"/>
    </row>
    <row r="48" spans="1:13" s="96" customFormat="1" ht="72" customHeight="1">
      <c r="A48" s="389" t="s">
        <v>1591</v>
      </c>
      <c r="B48" s="389"/>
      <c r="C48" s="389"/>
      <c r="D48" s="389"/>
      <c r="E48" s="389"/>
      <c r="F48" s="389"/>
      <c r="G48" s="389"/>
      <c r="H48" s="389"/>
      <c r="I48" s="389"/>
      <c r="J48" s="389"/>
      <c r="K48" s="389"/>
      <c r="L48" s="389"/>
      <c r="M48" s="389"/>
    </row>
    <row r="49" spans="1:13" s="96" customFormat="1" ht="51.75" customHeight="1">
      <c r="A49" s="389" t="s">
        <v>1278</v>
      </c>
      <c r="B49" s="389"/>
      <c r="C49" s="389"/>
      <c r="D49" s="389"/>
      <c r="E49" s="389"/>
      <c r="F49" s="389"/>
      <c r="G49" s="389"/>
      <c r="H49" s="389"/>
      <c r="I49" s="389"/>
      <c r="J49" s="389"/>
      <c r="K49" s="389"/>
      <c r="L49" s="389"/>
      <c r="M49" s="389"/>
    </row>
    <row r="50" spans="1:13" s="96" customFormat="1" ht="92.25" customHeight="1">
      <c r="A50" s="389" t="s">
        <v>1629</v>
      </c>
      <c r="B50" s="389"/>
      <c r="C50" s="389"/>
      <c r="D50" s="389"/>
      <c r="E50" s="389"/>
      <c r="F50" s="389"/>
      <c r="G50" s="389"/>
      <c r="H50" s="389"/>
      <c r="I50" s="389"/>
      <c r="J50" s="389"/>
      <c r="K50" s="389"/>
      <c r="L50" s="389"/>
      <c r="M50" s="389"/>
    </row>
    <row r="51" spans="1:13" s="96" customFormat="1" ht="103.5" customHeight="1">
      <c r="A51" s="389" t="s">
        <v>1630</v>
      </c>
      <c r="B51" s="389"/>
      <c r="C51" s="389"/>
      <c r="D51" s="389"/>
      <c r="E51" s="389"/>
      <c r="F51" s="389"/>
      <c r="G51" s="389"/>
      <c r="H51" s="389"/>
      <c r="I51" s="389"/>
      <c r="J51" s="389"/>
      <c r="K51" s="389"/>
      <c r="L51" s="389"/>
      <c r="M51" s="389"/>
    </row>
    <row r="52" spans="1:13" s="96" customFormat="1" ht="242.25" customHeight="1">
      <c r="A52" s="389" t="s">
        <v>1631</v>
      </c>
      <c r="B52" s="389"/>
      <c r="C52" s="389"/>
      <c r="D52" s="389"/>
      <c r="E52" s="389"/>
      <c r="F52" s="389"/>
      <c r="G52" s="389"/>
      <c r="H52" s="389"/>
      <c r="I52" s="389"/>
      <c r="J52" s="389"/>
      <c r="K52" s="389"/>
      <c r="L52" s="389"/>
      <c r="M52" s="389"/>
    </row>
    <row r="53" spans="1:13" s="96" customFormat="1" ht="168" customHeight="1">
      <c r="A53" s="389" t="s">
        <v>1632</v>
      </c>
      <c r="B53" s="389"/>
      <c r="C53" s="389"/>
      <c r="D53" s="389"/>
      <c r="E53" s="389"/>
      <c r="F53" s="389"/>
      <c r="G53" s="389"/>
      <c r="H53" s="389"/>
      <c r="I53" s="389"/>
      <c r="J53" s="389"/>
      <c r="K53" s="389"/>
      <c r="L53" s="389"/>
      <c r="M53" s="389"/>
    </row>
    <row r="54" spans="1:13" s="96" customFormat="1" ht="219" customHeight="1">
      <c r="A54" s="402" t="s">
        <v>1633</v>
      </c>
      <c r="B54" s="402"/>
      <c r="C54" s="402"/>
      <c r="D54" s="402"/>
      <c r="E54" s="402"/>
      <c r="F54" s="402"/>
      <c r="G54" s="402"/>
      <c r="H54" s="402"/>
      <c r="I54" s="402"/>
      <c r="J54" s="402"/>
      <c r="K54" s="402"/>
      <c r="L54" s="402"/>
      <c r="M54" s="402"/>
    </row>
    <row r="55" spans="1:13" s="96" customFormat="1" ht="87.75" customHeight="1">
      <c r="A55" s="389" t="s">
        <v>1634</v>
      </c>
      <c r="B55" s="389"/>
      <c r="C55" s="389"/>
      <c r="D55" s="389"/>
      <c r="E55" s="389"/>
      <c r="F55" s="389"/>
      <c r="G55" s="389"/>
      <c r="H55" s="389"/>
      <c r="I55" s="389"/>
      <c r="J55" s="389"/>
      <c r="K55" s="389"/>
      <c r="L55" s="389"/>
      <c r="M55" s="389"/>
    </row>
    <row r="56" spans="1:13" s="96" customFormat="1" ht="15.75">
      <c r="A56" s="236"/>
      <c r="B56" s="236"/>
      <c r="C56" s="236"/>
      <c r="D56" s="236"/>
      <c r="E56" s="236"/>
      <c r="F56" s="236"/>
      <c r="G56" s="236"/>
      <c r="H56" s="236"/>
      <c r="I56" s="236"/>
      <c r="J56" s="236"/>
      <c r="K56" s="236"/>
      <c r="L56" s="236"/>
      <c r="M56" s="236"/>
    </row>
    <row r="57" spans="1:14" s="96" customFormat="1" ht="15.75">
      <c r="A57" s="403" t="s">
        <v>1279</v>
      </c>
      <c r="B57" s="403"/>
      <c r="C57" s="403"/>
      <c r="D57" s="403"/>
      <c r="E57" s="403"/>
      <c r="F57" s="403"/>
      <c r="G57" s="403"/>
      <c r="H57" s="403"/>
      <c r="I57" s="403"/>
      <c r="J57" s="403"/>
      <c r="K57" s="403"/>
      <c r="L57" s="403"/>
      <c r="M57" s="403"/>
      <c r="N57" s="96" t="s">
        <v>1598</v>
      </c>
    </row>
    <row r="58" spans="1:13" s="96" customFormat="1" ht="15.75">
      <c r="A58" s="270"/>
      <c r="B58" s="271"/>
      <c r="C58" s="271"/>
      <c r="D58" s="271"/>
      <c r="E58" s="271"/>
      <c r="F58" s="271"/>
      <c r="G58" s="271"/>
      <c r="H58" s="271"/>
      <c r="I58" s="271"/>
      <c r="J58" s="271"/>
      <c r="K58" s="271"/>
      <c r="L58" s="271"/>
      <c r="M58" s="271"/>
    </row>
    <row r="59" spans="1:13" s="96" customFormat="1" ht="54" customHeight="1">
      <c r="A59" s="388" t="s">
        <v>1635</v>
      </c>
      <c r="B59" s="389"/>
      <c r="C59" s="389"/>
      <c r="D59" s="389"/>
      <c r="E59" s="389"/>
      <c r="F59" s="389"/>
      <c r="G59" s="389"/>
      <c r="H59" s="389"/>
      <c r="I59" s="389"/>
      <c r="J59" s="389"/>
      <c r="K59" s="389"/>
      <c r="L59" s="389"/>
      <c r="M59" s="389"/>
    </row>
    <row r="60" spans="1:13" s="259" customFormat="1" ht="15.75">
      <c r="A60" s="236"/>
      <c r="B60" s="235"/>
      <c r="C60" s="235"/>
      <c r="D60" s="235"/>
      <c r="E60" s="235"/>
      <c r="F60" s="235"/>
      <c r="G60" s="235"/>
      <c r="H60" s="235"/>
      <c r="I60" s="235"/>
      <c r="J60" s="235"/>
      <c r="K60" s="235"/>
      <c r="L60" s="235"/>
      <c r="M60" s="235"/>
    </row>
    <row r="61" spans="1:14" s="260" customFormat="1" ht="15.75">
      <c r="A61" s="393" t="s">
        <v>1280</v>
      </c>
      <c r="B61" s="393"/>
      <c r="C61" s="393"/>
      <c r="D61" s="393"/>
      <c r="E61" s="393"/>
      <c r="F61" s="393"/>
      <c r="G61" s="393"/>
      <c r="H61" s="393"/>
      <c r="I61" s="393"/>
      <c r="J61" s="393"/>
      <c r="K61" s="393"/>
      <c r="L61" s="393"/>
      <c r="M61" s="393"/>
      <c r="N61" s="260" t="s">
        <v>1598</v>
      </c>
    </row>
    <row r="62" spans="1:13" s="260" customFormat="1" ht="15.75">
      <c r="A62" s="254"/>
      <c r="B62" s="254"/>
      <c r="C62" s="254"/>
      <c r="D62" s="254"/>
      <c r="E62" s="254"/>
      <c r="F62" s="254"/>
      <c r="G62" s="254"/>
      <c r="H62" s="254"/>
      <c r="I62" s="254"/>
      <c r="J62" s="254"/>
      <c r="K62" s="254"/>
      <c r="L62" s="254"/>
      <c r="M62" s="254"/>
    </row>
    <row r="63" spans="1:13" s="260" customFormat="1" ht="68.25" customHeight="1">
      <c r="A63" s="390" t="s">
        <v>1592</v>
      </c>
      <c r="B63" s="390"/>
      <c r="C63" s="390"/>
      <c r="D63" s="390"/>
      <c r="E63" s="390"/>
      <c r="F63" s="390"/>
      <c r="G63" s="390"/>
      <c r="H63" s="390"/>
      <c r="I63" s="390"/>
      <c r="J63" s="390"/>
      <c r="K63" s="390"/>
      <c r="L63" s="390"/>
      <c r="M63" s="390"/>
    </row>
    <row r="64" spans="1:13" s="96" customFormat="1" ht="15.75">
      <c r="A64" s="388"/>
      <c r="B64" s="388"/>
      <c r="C64" s="388"/>
      <c r="D64" s="388"/>
      <c r="E64" s="388"/>
      <c r="F64" s="388"/>
      <c r="G64" s="388"/>
      <c r="H64" s="388"/>
      <c r="I64" s="388"/>
      <c r="J64" s="388"/>
      <c r="K64" s="388"/>
      <c r="L64" s="388"/>
      <c r="M64" s="388"/>
    </row>
    <row r="65" spans="1:13" s="96" customFormat="1" ht="111" customHeight="1">
      <c r="A65" s="390" t="s">
        <v>1281</v>
      </c>
      <c r="B65" s="390"/>
      <c r="C65" s="390"/>
      <c r="D65" s="390"/>
      <c r="E65" s="390"/>
      <c r="F65" s="390"/>
      <c r="G65" s="390"/>
      <c r="H65" s="390"/>
      <c r="I65" s="390"/>
      <c r="J65" s="390"/>
      <c r="K65" s="390"/>
      <c r="L65" s="390"/>
      <c r="M65" s="390"/>
    </row>
    <row r="66" spans="1:13" s="96" customFormat="1" ht="85.5" customHeight="1">
      <c r="A66" s="390" t="s">
        <v>1543</v>
      </c>
      <c r="B66" s="390"/>
      <c r="C66" s="390"/>
      <c r="D66" s="390"/>
      <c r="E66" s="390"/>
      <c r="F66" s="390"/>
      <c r="G66" s="390"/>
      <c r="H66" s="390"/>
      <c r="I66" s="390"/>
      <c r="J66" s="390"/>
      <c r="K66" s="390"/>
      <c r="L66" s="390"/>
      <c r="M66" s="390"/>
    </row>
    <row r="67" spans="1:13" s="96" customFormat="1" ht="114.75" customHeight="1">
      <c r="A67" s="390" t="s">
        <v>1542</v>
      </c>
      <c r="B67" s="390"/>
      <c r="C67" s="390"/>
      <c r="D67" s="390"/>
      <c r="E67" s="390"/>
      <c r="F67" s="390"/>
      <c r="G67" s="390"/>
      <c r="H67" s="390"/>
      <c r="I67" s="390"/>
      <c r="J67" s="390"/>
      <c r="K67" s="390"/>
      <c r="L67" s="390"/>
      <c r="M67" s="390"/>
    </row>
    <row r="68" spans="1:13" s="96" customFormat="1" ht="102.75" customHeight="1">
      <c r="A68" s="390" t="s">
        <v>1282</v>
      </c>
      <c r="B68" s="390"/>
      <c r="C68" s="390"/>
      <c r="D68" s="390"/>
      <c r="E68" s="390"/>
      <c r="F68" s="390"/>
      <c r="G68" s="390"/>
      <c r="H68" s="390"/>
      <c r="I68" s="390"/>
      <c r="J68" s="390"/>
      <c r="K68" s="390"/>
      <c r="L68" s="390"/>
      <c r="M68" s="390"/>
    </row>
    <row r="69" spans="1:13" s="96" customFormat="1" ht="38.25" customHeight="1">
      <c r="A69" s="390" t="s">
        <v>1283</v>
      </c>
      <c r="B69" s="390"/>
      <c r="C69" s="390"/>
      <c r="D69" s="390"/>
      <c r="E69" s="390"/>
      <c r="F69" s="390"/>
      <c r="G69" s="390"/>
      <c r="H69" s="390"/>
      <c r="I69" s="390"/>
      <c r="J69" s="390"/>
      <c r="K69" s="390"/>
      <c r="L69" s="390"/>
      <c r="M69" s="390"/>
    </row>
    <row r="70" spans="1:13" s="96" customFormat="1" ht="72.75" customHeight="1">
      <c r="A70" s="389" t="s">
        <v>1284</v>
      </c>
      <c r="B70" s="389"/>
      <c r="C70" s="389"/>
      <c r="D70" s="389"/>
      <c r="E70" s="389"/>
      <c r="F70" s="389"/>
      <c r="G70" s="389"/>
      <c r="H70" s="389"/>
      <c r="I70" s="389"/>
      <c r="J70" s="389"/>
      <c r="K70" s="389"/>
      <c r="L70" s="389"/>
      <c r="M70" s="389"/>
    </row>
    <row r="71" spans="1:13" s="96" customFormat="1" ht="163.5" customHeight="1">
      <c r="A71" s="390" t="s">
        <v>1285</v>
      </c>
      <c r="B71" s="390"/>
      <c r="C71" s="390"/>
      <c r="D71" s="390"/>
      <c r="E71" s="390"/>
      <c r="F71" s="390"/>
      <c r="G71" s="390"/>
      <c r="H71" s="390"/>
      <c r="I71" s="390"/>
      <c r="J71" s="390"/>
      <c r="K71" s="390"/>
      <c r="L71" s="390"/>
      <c r="M71" s="390"/>
    </row>
    <row r="72" spans="1:13" s="96" customFormat="1" ht="29.25" customHeight="1">
      <c r="A72" s="390" t="s">
        <v>1286</v>
      </c>
      <c r="B72" s="390"/>
      <c r="C72" s="390"/>
      <c r="D72" s="390"/>
      <c r="E72" s="390"/>
      <c r="F72" s="390"/>
      <c r="G72" s="390"/>
      <c r="H72" s="390"/>
      <c r="I72" s="390"/>
      <c r="J72" s="390"/>
      <c r="K72" s="390"/>
      <c r="L72" s="390"/>
      <c r="M72" s="390"/>
    </row>
    <row r="73" spans="1:13" s="96" customFormat="1" ht="57" customHeight="1">
      <c r="A73" s="390" t="s">
        <v>1287</v>
      </c>
      <c r="B73" s="390"/>
      <c r="C73" s="390"/>
      <c r="D73" s="390"/>
      <c r="E73" s="390"/>
      <c r="F73" s="390"/>
      <c r="G73" s="390"/>
      <c r="H73" s="390"/>
      <c r="I73" s="390"/>
      <c r="J73" s="390"/>
      <c r="K73" s="390"/>
      <c r="L73" s="390"/>
      <c r="M73" s="390"/>
    </row>
    <row r="74" spans="1:13" s="96" customFormat="1" ht="132.75" customHeight="1">
      <c r="A74" s="390" t="s">
        <v>1604</v>
      </c>
      <c r="B74" s="390"/>
      <c r="C74" s="390"/>
      <c r="D74" s="390"/>
      <c r="E74" s="390"/>
      <c r="F74" s="390"/>
      <c r="G74" s="390"/>
      <c r="H74" s="390"/>
      <c r="I74" s="390"/>
      <c r="J74" s="390"/>
      <c r="K74" s="390"/>
      <c r="L74" s="390"/>
      <c r="M74" s="390"/>
    </row>
    <row r="75" spans="1:13" s="96" customFormat="1" ht="137.25" customHeight="1">
      <c r="A75" s="390" t="s">
        <v>1288</v>
      </c>
      <c r="B75" s="390"/>
      <c r="C75" s="390"/>
      <c r="D75" s="390"/>
      <c r="E75" s="390"/>
      <c r="F75" s="390"/>
      <c r="G75" s="390"/>
      <c r="H75" s="390"/>
      <c r="I75" s="390"/>
      <c r="J75" s="390"/>
      <c r="K75" s="390"/>
      <c r="L75" s="390"/>
      <c r="M75" s="390"/>
    </row>
    <row r="76" spans="1:13" s="96" customFormat="1" ht="119.25" customHeight="1">
      <c r="A76" s="390" t="s">
        <v>1289</v>
      </c>
      <c r="B76" s="390"/>
      <c r="C76" s="390"/>
      <c r="D76" s="390"/>
      <c r="E76" s="390"/>
      <c r="F76" s="390"/>
      <c r="G76" s="390"/>
      <c r="H76" s="390"/>
      <c r="I76" s="390"/>
      <c r="J76" s="390"/>
      <c r="K76" s="390"/>
      <c r="L76" s="390"/>
      <c r="M76" s="390"/>
    </row>
    <row r="77" spans="1:13" s="96" customFormat="1" ht="54.75" customHeight="1">
      <c r="A77" s="400" t="s">
        <v>1540</v>
      </c>
      <c r="B77" s="400"/>
      <c r="C77" s="400"/>
      <c r="D77" s="400"/>
      <c r="E77" s="400"/>
      <c r="F77" s="400"/>
      <c r="G77" s="400"/>
      <c r="H77" s="400"/>
      <c r="I77" s="400"/>
      <c r="J77" s="400"/>
      <c r="K77" s="400"/>
      <c r="L77" s="400"/>
      <c r="M77" s="400"/>
    </row>
    <row r="78" spans="1:13" s="96" customFormat="1" ht="72.75" customHeight="1">
      <c r="A78" s="400" t="s">
        <v>1290</v>
      </c>
      <c r="B78" s="400"/>
      <c r="C78" s="400"/>
      <c r="D78" s="400"/>
      <c r="E78" s="400"/>
      <c r="F78" s="400"/>
      <c r="G78" s="400"/>
      <c r="H78" s="400"/>
      <c r="I78" s="400"/>
      <c r="J78" s="400"/>
      <c r="K78" s="400"/>
      <c r="L78" s="400"/>
      <c r="M78" s="400"/>
    </row>
    <row r="79" spans="1:13" s="96" customFormat="1" ht="72.75" customHeight="1">
      <c r="A79" s="400" t="s">
        <v>1291</v>
      </c>
      <c r="B79" s="400"/>
      <c r="C79" s="400"/>
      <c r="D79" s="400"/>
      <c r="E79" s="400"/>
      <c r="F79" s="400"/>
      <c r="G79" s="400"/>
      <c r="H79" s="400"/>
      <c r="I79" s="400"/>
      <c r="J79" s="400"/>
      <c r="K79" s="400"/>
      <c r="L79" s="400"/>
      <c r="M79" s="400"/>
    </row>
    <row r="80" spans="1:13" s="96" customFormat="1" ht="15.75">
      <c r="A80" s="401"/>
      <c r="B80" s="401"/>
      <c r="C80" s="401"/>
      <c r="D80" s="401"/>
      <c r="E80" s="401"/>
      <c r="F80" s="401"/>
      <c r="G80" s="401"/>
      <c r="H80" s="401"/>
      <c r="I80" s="401"/>
      <c r="J80" s="401"/>
      <c r="K80" s="401"/>
      <c r="L80" s="401"/>
      <c r="M80" s="401"/>
    </row>
    <row r="81" spans="1:14" s="96" customFormat="1" ht="59.25" customHeight="1">
      <c r="A81" s="398" t="s">
        <v>1292</v>
      </c>
      <c r="B81" s="398"/>
      <c r="C81" s="398"/>
      <c r="D81" s="398"/>
      <c r="E81" s="398"/>
      <c r="F81" s="398"/>
      <c r="G81" s="398"/>
      <c r="H81" s="398"/>
      <c r="I81" s="398"/>
      <c r="J81" s="398"/>
      <c r="K81" s="398"/>
      <c r="L81" s="398"/>
      <c r="M81" s="398"/>
      <c r="N81" s="96" t="s">
        <v>1598</v>
      </c>
    </row>
    <row r="82" spans="1:13" s="96" customFormat="1" ht="9.75" customHeight="1">
      <c r="A82" s="261"/>
      <c r="B82" s="261"/>
      <c r="C82" s="261"/>
      <c r="D82" s="261"/>
      <c r="E82" s="261"/>
      <c r="F82" s="261"/>
      <c r="G82" s="261"/>
      <c r="H82" s="261"/>
      <c r="I82" s="261"/>
      <c r="J82" s="261"/>
      <c r="K82" s="261"/>
      <c r="L82" s="261"/>
      <c r="M82" s="261"/>
    </row>
    <row r="83" spans="1:13" s="96" customFormat="1" ht="84" customHeight="1">
      <c r="A83" s="389" t="s">
        <v>1595</v>
      </c>
      <c r="B83" s="389"/>
      <c r="C83" s="389"/>
      <c r="D83" s="389"/>
      <c r="E83" s="389"/>
      <c r="F83" s="389"/>
      <c r="G83" s="389"/>
      <c r="H83" s="389"/>
      <c r="I83" s="389"/>
      <c r="J83" s="389"/>
      <c r="K83" s="389"/>
      <c r="L83" s="389"/>
      <c r="M83" s="389"/>
    </row>
    <row r="84" spans="1:13" s="96" customFormat="1" ht="15.75">
      <c r="A84" s="235"/>
      <c r="B84" s="235"/>
      <c r="C84" s="235"/>
      <c r="D84" s="235"/>
      <c r="E84" s="235"/>
      <c r="F84" s="235"/>
      <c r="G84" s="235"/>
      <c r="H84" s="235"/>
      <c r="I84" s="235"/>
      <c r="J84" s="235"/>
      <c r="K84" s="235"/>
      <c r="L84" s="235"/>
      <c r="M84" s="235"/>
    </row>
    <row r="85" spans="1:14" s="96" customFormat="1" ht="60.75" customHeight="1">
      <c r="A85" s="398" t="s">
        <v>1293</v>
      </c>
      <c r="B85" s="399"/>
      <c r="C85" s="399"/>
      <c r="D85" s="399"/>
      <c r="E85" s="399"/>
      <c r="F85" s="399"/>
      <c r="G85" s="399"/>
      <c r="H85" s="399"/>
      <c r="I85" s="399"/>
      <c r="J85" s="399"/>
      <c r="K85" s="399"/>
      <c r="L85" s="399"/>
      <c r="M85" s="399"/>
      <c r="N85" s="96" t="s">
        <v>1598</v>
      </c>
    </row>
    <row r="86" spans="1:13" s="96" customFormat="1" ht="102.75" customHeight="1">
      <c r="A86" s="389" t="s">
        <v>1596</v>
      </c>
      <c r="B86" s="389"/>
      <c r="C86" s="389"/>
      <c r="D86" s="389"/>
      <c r="E86" s="389"/>
      <c r="F86" s="389"/>
      <c r="G86" s="389"/>
      <c r="H86" s="389"/>
      <c r="I86" s="389"/>
      <c r="J86" s="389"/>
      <c r="K86" s="389"/>
      <c r="L86" s="389"/>
      <c r="M86" s="389"/>
    </row>
    <row r="87" spans="1:13" s="96" customFormat="1" ht="12" customHeight="1">
      <c r="A87" s="235"/>
      <c r="B87" s="235"/>
      <c r="C87" s="235"/>
      <c r="D87" s="235"/>
      <c r="E87" s="235"/>
      <c r="F87" s="235"/>
      <c r="G87" s="235"/>
      <c r="H87" s="235"/>
      <c r="I87" s="235"/>
      <c r="J87" s="235"/>
      <c r="K87" s="235"/>
      <c r="L87" s="235"/>
      <c r="M87" s="235"/>
    </row>
    <row r="88" spans="1:14" s="96" customFormat="1" ht="15.75">
      <c r="A88" s="398" t="s">
        <v>1294</v>
      </c>
      <c r="B88" s="399"/>
      <c r="C88" s="399"/>
      <c r="D88" s="399"/>
      <c r="E88" s="399"/>
      <c r="F88" s="399"/>
      <c r="G88" s="399"/>
      <c r="H88" s="399"/>
      <c r="I88" s="399"/>
      <c r="J88" s="399"/>
      <c r="K88" s="399"/>
      <c r="L88" s="399"/>
      <c r="M88" s="399"/>
      <c r="N88" s="96" t="s">
        <v>1598</v>
      </c>
    </row>
    <row r="89" spans="1:13" s="96" customFormat="1" ht="15.75">
      <c r="A89" s="258"/>
      <c r="B89" s="262"/>
      <c r="C89" s="262"/>
      <c r="D89" s="262"/>
      <c r="E89" s="262"/>
      <c r="F89" s="262"/>
      <c r="G89" s="262"/>
      <c r="H89" s="262"/>
      <c r="I89" s="262"/>
      <c r="J89" s="262"/>
      <c r="K89" s="262"/>
      <c r="L89" s="262"/>
      <c r="M89" s="262"/>
    </row>
    <row r="90" spans="1:13" s="96" customFormat="1" ht="136.5" customHeight="1">
      <c r="A90" s="389" t="s">
        <v>1597</v>
      </c>
      <c r="B90" s="389"/>
      <c r="C90" s="389"/>
      <c r="D90" s="389"/>
      <c r="E90" s="389"/>
      <c r="F90" s="389"/>
      <c r="G90" s="389"/>
      <c r="H90" s="389"/>
      <c r="I90" s="389"/>
      <c r="J90" s="389"/>
      <c r="K90" s="389"/>
      <c r="L90" s="389"/>
      <c r="M90" s="389"/>
    </row>
    <row r="91" spans="1:13" s="96" customFormat="1" ht="8.25" customHeight="1">
      <c r="A91" s="235"/>
      <c r="B91" s="235"/>
      <c r="C91" s="235"/>
      <c r="D91" s="235"/>
      <c r="E91" s="235"/>
      <c r="F91" s="235"/>
      <c r="G91" s="235"/>
      <c r="H91" s="235"/>
      <c r="I91" s="235"/>
      <c r="J91" s="235"/>
      <c r="K91" s="235"/>
      <c r="L91" s="235"/>
      <c r="M91" s="235"/>
    </row>
    <row r="92" spans="1:14" s="96" customFormat="1" ht="36" customHeight="1">
      <c r="A92" s="393" t="s">
        <v>1599</v>
      </c>
      <c r="B92" s="393"/>
      <c r="C92" s="393"/>
      <c r="D92" s="393"/>
      <c r="E92" s="393"/>
      <c r="F92" s="393"/>
      <c r="G92" s="393"/>
      <c r="H92" s="393"/>
      <c r="I92" s="393"/>
      <c r="J92" s="393"/>
      <c r="K92" s="393"/>
      <c r="L92" s="393"/>
      <c r="M92" s="393"/>
      <c r="N92" s="96" t="s">
        <v>1598</v>
      </c>
    </row>
    <row r="93" spans="1:13" s="96" customFormat="1" ht="15.75">
      <c r="A93" s="254"/>
      <c r="B93" s="254"/>
      <c r="C93" s="254"/>
      <c r="D93" s="254"/>
      <c r="E93" s="254"/>
      <c r="F93" s="254"/>
      <c r="G93" s="254"/>
      <c r="H93" s="254"/>
      <c r="I93" s="254"/>
      <c r="J93" s="254"/>
      <c r="K93" s="254"/>
      <c r="L93" s="254"/>
      <c r="M93" s="254"/>
    </row>
    <row r="94" spans="1:13" s="96" customFormat="1" ht="162" customHeight="1">
      <c r="A94" s="389" t="s">
        <v>1295</v>
      </c>
      <c r="B94" s="389"/>
      <c r="C94" s="389"/>
      <c r="D94" s="389"/>
      <c r="E94" s="389"/>
      <c r="F94" s="389"/>
      <c r="G94" s="389"/>
      <c r="H94" s="389"/>
      <c r="I94" s="389"/>
      <c r="J94" s="389"/>
      <c r="K94" s="389"/>
      <c r="L94" s="389"/>
      <c r="M94" s="389"/>
    </row>
    <row r="95" spans="1:13" s="96" customFormat="1" ht="73.5" customHeight="1">
      <c r="A95" s="389" t="s">
        <v>1296</v>
      </c>
      <c r="B95" s="389"/>
      <c r="C95" s="389"/>
      <c r="D95" s="389"/>
      <c r="E95" s="389"/>
      <c r="F95" s="389"/>
      <c r="G95" s="389"/>
      <c r="H95" s="389"/>
      <c r="I95" s="389"/>
      <c r="J95" s="389"/>
      <c r="K95" s="389"/>
      <c r="L95" s="389"/>
      <c r="M95" s="389"/>
    </row>
    <row r="96" spans="1:13" s="96" customFormat="1" ht="89.25" customHeight="1">
      <c r="A96" s="389" t="s">
        <v>1297</v>
      </c>
      <c r="B96" s="389"/>
      <c r="C96" s="389"/>
      <c r="D96" s="389"/>
      <c r="E96" s="389"/>
      <c r="F96" s="389"/>
      <c r="G96" s="389"/>
      <c r="H96" s="389"/>
      <c r="I96" s="389"/>
      <c r="J96" s="389"/>
      <c r="K96" s="389"/>
      <c r="L96" s="389"/>
      <c r="M96" s="389"/>
    </row>
    <row r="97" spans="1:13" s="96" customFormat="1" ht="70.5" customHeight="1">
      <c r="A97" s="389" t="s">
        <v>1298</v>
      </c>
      <c r="B97" s="389"/>
      <c r="C97" s="389"/>
      <c r="D97" s="389"/>
      <c r="E97" s="389"/>
      <c r="F97" s="389"/>
      <c r="G97" s="389"/>
      <c r="H97" s="389"/>
      <c r="I97" s="389"/>
      <c r="J97" s="389"/>
      <c r="K97" s="389"/>
      <c r="L97" s="389"/>
      <c r="M97" s="389"/>
    </row>
    <row r="98" spans="1:13" s="96" customFormat="1" ht="66" customHeight="1">
      <c r="A98" s="389" t="s">
        <v>1299</v>
      </c>
      <c r="B98" s="389"/>
      <c r="C98" s="389"/>
      <c r="D98" s="389"/>
      <c r="E98" s="389"/>
      <c r="F98" s="389"/>
      <c r="G98" s="389"/>
      <c r="H98" s="389"/>
      <c r="I98" s="389"/>
      <c r="J98" s="389"/>
      <c r="K98" s="389"/>
      <c r="L98" s="389"/>
      <c r="M98" s="389"/>
    </row>
    <row r="99" spans="1:13" s="96" customFormat="1" ht="15.75">
      <c r="A99" s="235"/>
      <c r="B99" s="235"/>
      <c r="C99" s="235"/>
      <c r="D99" s="235"/>
      <c r="E99" s="235"/>
      <c r="F99" s="235"/>
      <c r="G99" s="235"/>
      <c r="H99" s="235"/>
      <c r="I99" s="235"/>
      <c r="J99" s="235"/>
      <c r="K99" s="235"/>
      <c r="L99" s="235"/>
      <c r="M99" s="235"/>
    </row>
    <row r="100" spans="1:14" s="96" customFormat="1" ht="15.75">
      <c r="A100" s="397" t="s">
        <v>1600</v>
      </c>
      <c r="B100" s="397"/>
      <c r="C100" s="397"/>
      <c r="D100" s="397"/>
      <c r="E100" s="397"/>
      <c r="F100" s="397"/>
      <c r="G100" s="397"/>
      <c r="H100" s="397"/>
      <c r="I100" s="397"/>
      <c r="J100" s="397"/>
      <c r="K100" s="397"/>
      <c r="L100" s="397"/>
      <c r="M100" s="397"/>
      <c r="N100" s="96" t="s">
        <v>1598</v>
      </c>
    </row>
    <row r="101" spans="1:13" s="96" customFormat="1" ht="12.75" customHeight="1">
      <c r="A101" s="235"/>
      <c r="B101" s="235"/>
      <c r="C101" s="235"/>
      <c r="D101" s="235"/>
      <c r="E101" s="235"/>
      <c r="F101" s="235"/>
      <c r="G101" s="235"/>
      <c r="H101" s="235"/>
      <c r="I101" s="235"/>
      <c r="J101" s="235"/>
      <c r="K101" s="235"/>
      <c r="L101" s="235"/>
      <c r="M101" s="235"/>
    </row>
    <row r="102" spans="1:13" s="96" customFormat="1" ht="88.5" customHeight="1">
      <c r="A102" s="389" t="s">
        <v>1601</v>
      </c>
      <c r="B102" s="389"/>
      <c r="C102" s="389"/>
      <c r="D102" s="389"/>
      <c r="E102" s="389"/>
      <c r="F102" s="389"/>
      <c r="G102" s="389"/>
      <c r="H102" s="389"/>
      <c r="I102" s="389"/>
      <c r="J102" s="389"/>
      <c r="K102" s="389"/>
      <c r="L102" s="389"/>
      <c r="M102" s="389"/>
    </row>
    <row r="103" spans="1:13" s="96" customFormat="1" ht="87.75" customHeight="1">
      <c r="A103" s="389" t="s">
        <v>1602</v>
      </c>
      <c r="B103" s="389"/>
      <c r="C103" s="389"/>
      <c r="D103" s="389"/>
      <c r="E103" s="389"/>
      <c r="F103" s="389"/>
      <c r="G103" s="389"/>
      <c r="H103" s="389"/>
      <c r="I103" s="389"/>
      <c r="J103" s="389"/>
      <c r="K103" s="389"/>
      <c r="L103" s="389"/>
      <c r="M103" s="389"/>
    </row>
    <row r="104" spans="1:13" s="96" customFormat="1" ht="72.75" customHeight="1">
      <c r="A104" s="389" t="s">
        <v>1603</v>
      </c>
      <c r="B104" s="389"/>
      <c r="C104" s="389"/>
      <c r="D104" s="389"/>
      <c r="E104" s="389"/>
      <c r="F104" s="389"/>
      <c r="G104" s="389"/>
      <c r="H104" s="389"/>
      <c r="I104" s="389"/>
      <c r="J104" s="389"/>
      <c r="K104" s="389"/>
      <c r="L104" s="389"/>
      <c r="M104" s="389"/>
    </row>
    <row r="105" spans="1:13" s="96" customFormat="1" ht="15.75">
      <c r="A105" s="235"/>
      <c r="B105" s="235"/>
      <c r="C105" s="235"/>
      <c r="D105" s="235"/>
      <c r="E105" s="235"/>
      <c r="F105" s="235"/>
      <c r="G105" s="235"/>
      <c r="H105" s="235"/>
      <c r="I105" s="235"/>
      <c r="J105" s="235"/>
      <c r="K105" s="235"/>
      <c r="L105" s="235"/>
      <c r="M105" s="235"/>
    </row>
    <row r="106" spans="1:13" s="96" customFormat="1" ht="15.75">
      <c r="A106" s="393" t="s">
        <v>1541</v>
      </c>
      <c r="B106" s="393"/>
      <c r="C106" s="393"/>
      <c r="D106" s="393"/>
      <c r="E106" s="393"/>
      <c r="F106" s="393"/>
      <c r="G106" s="393"/>
      <c r="H106" s="393"/>
      <c r="I106" s="393"/>
      <c r="J106" s="393"/>
      <c r="K106" s="393"/>
      <c r="L106" s="393"/>
      <c r="M106" s="393"/>
    </row>
    <row r="107" spans="1:13" s="96" customFormat="1" ht="15.75">
      <c r="A107" s="254"/>
      <c r="B107" s="254"/>
      <c r="C107" s="254"/>
      <c r="D107" s="254"/>
      <c r="E107" s="254"/>
      <c r="F107" s="254"/>
      <c r="G107" s="254"/>
      <c r="H107" s="254"/>
      <c r="I107" s="254"/>
      <c r="J107" s="254"/>
      <c r="K107" s="254"/>
      <c r="L107" s="254"/>
      <c r="M107" s="254"/>
    </row>
    <row r="108" spans="1:13" s="96" customFormat="1" ht="98.25" customHeight="1">
      <c r="A108" s="390" t="s">
        <v>1723</v>
      </c>
      <c r="B108" s="390"/>
      <c r="C108" s="390"/>
      <c r="D108" s="390"/>
      <c r="E108" s="390"/>
      <c r="F108" s="390"/>
      <c r="G108" s="390"/>
      <c r="H108" s="390"/>
      <c r="I108" s="390"/>
      <c r="J108" s="390"/>
      <c r="K108" s="390"/>
      <c r="L108" s="390"/>
      <c r="M108" s="390"/>
    </row>
    <row r="109" spans="1:13" s="96" customFormat="1" ht="51.75" customHeight="1">
      <c r="A109" s="388" t="s">
        <v>1724</v>
      </c>
      <c r="B109" s="388"/>
      <c r="C109" s="388"/>
      <c r="D109" s="388"/>
      <c r="E109" s="388"/>
      <c r="F109" s="388"/>
      <c r="G109" s="388"/>
      <c r="H109" s="388"/>
      <c r="I109" s="388"/>
      <c r="J109" s="388"/>
      <c r="K109" s="388"/>
      <c r="L109" s="388"/>
      <c r="M109" s="388"/>
    </row>
    <row r="110" spans="1:13" s="96" customFormat="1" ht="81" customHeight="1">
      <c r="A110" s="390" t="s">
        <v>1725</v>
      </c>
      <c r="B110" s="390"/>
      <c r="C110" s="390"/>
      <c r="D110" s="390"/>
      <c r="E110" s="390"/>
      <c r="F110" s="390"/>
      <c r="G110" s="390"/>
      <c r="H110" s="390"/>
      <c r="I110" s="390"/>
      <c r="J110" s="390"/>
      <c r="K110" s="390"/>
      <c r="L110" s="390"/>
      <c r="M110" s="390"/>
    </row>
    <row r="111" spans="1:13" s="96" customFormat="1" ht="15.75">
      <c r="A111" s="254"/>
      <c r="B111" s="254"/>
      <c r="C111" s="254"/>
      <c r="D111" s="254"/>
      <c r="E111" s="254"/>
      <c r="F111" s="254"/>
      <c r="G111" s="254"/>
      <c r="H111" s="254"/>
      <c r="I111" s="254"/>
      <c r="J111" s="254"/>
      <c r="K111" s="254"/>
      <c r="L111" s="254"/>
      <c r="M111" s="254"/>
    </row>
    <row r="112" spans="1:13" s="96" customFormat="1" ht="15.75">
      <c r="A112" s="393" t="s">
        <v>1300</v>
      </c>
      <c r="B112" s="393"/>
      <c r="C112" s="393"/>
      <c r="D112" s="393"/>
      <c r="E112" s="393"/>
      <c r="F112" s="393"/>
      <c r="G112" s="393"/>
      <c r="H112" s="393"/>
      <c r="I112" s="393"/>
      <c r="J112" s="393"/>
      <c r="K112" s="393"/>
      <c r="L112" s="393"/>
      <c r="M112" s="393"/>
    </row>
    <row r="113" spans="1:13" s="96" customFormat="1" ht="15.75">
      <c r="A113" s="254"/>
      <c r="B113" s="254"/>
      <c r="C113" s="254"/>
      <c r="D113" s="254"/>
      <c r="E113" s="254"/>
      <c r="F113" s="254"/>
      <c r="G113" s="254"/>
      <c r="H113" s="254"/>
      <c r="I113" s="254"/>
      <c r="J113" s="254"/>
      <c r="K113" s="254"/>
      <c r="L113" s="254"/>
      <c r="M113" s="254"/>
    </row>
    <row r="114" spans="1:13" s="96" customFormat="1" ht="37.5" customHeight="1">
      <c r="A114" s="390" t="s">
        <v>1636</v>
      </c>
      <c r="B114" s="390"/>
      <c r="C114" s="390"/>
      <c r="D114" s="390"/>
      <c r="E114" s="390"/>
      <c r="F114" s="390"/>
      <c r="G114" s="390"/>
      <c r="H114" s="390"/>
      <c r="I114" s="390"/>
      <c r="J114" s="390"/>
      <c r="K114" s="390"/>
      <c r="L114" s="390"/>
      <c r="M114" s="390"/>
    </row>
    <row r="115" spans="1:13" s="96" customFormat="1" ht="89.25" customHeight="1">
      <c r="A115" s="390" t="s">
        <v>1637</v>
      </c>
      <c r="B115" s="390"/>
      <c r="C115" s="390"/>
      <c r="D115" s="390"/>
      <c r="E115" s="390"/>
      <c r="F115" s="390"/>
      <c r="G115" s="390"/>
      <c r="H115" s="390"/>
      <c r="I115" s="390"/>
      <c r="J115" s="390"/>
      <c r="K115" s="390"/>
      <c r="L115" s="390"/>
      <c r="M115" s="390"/>
    </row>
    <row r="116" spans="1:13" s="96" customFormat="1" ht="102.75" customHeight="1">
      <c r="A116" s="390" t="s">
        <v>1638</v>
      </c>
      <c r="B116" s="390"/>
      <c r="C116" s="390"/>
      <c r="D116" s="390"/>
      <c r="E116" s="390"/>
      <c r="F116" s="390"/>
      <c r="G116" s="390"/>
      <c r="H116" s="390"/>
      <c r="I116" s="390"/>
      <c r="J116" s="390"/>
      <c r="K116" s="390"/>
      <c r="L116" s="390"/>
      <c r="M116" s="390"/>
    </row>
    <row r="117" spans="1:13" s="96" customFormat="1" ht="15.75">
      <c r="A117" s="236"/>
      <c r="B117" s="236"/>
      <c r="C117" s="236"/>
      <c r="D117" s="236"/>
      <c r="E117" s="236"/>
      <c r="F117" s="236"/>
      <c r="G117" s="236"/>
      <c r="H117" s="236"/>
      <c r="I117" s="236"/>
      <c r="J117" s="236"/>
      <c r="K117" s="236"/>
      <c r="L117" s="236"/>
      <c r="M117" s="236"/>
    </row>
    <row r="118" spans="1:13" s="263" customFormat="1" ht="15.75">
      <c r="A118" s="393" t="s">
        <v>1563</v>
      </c>
      <c r="B118" s="393"/>
      <c r="C118" s="393"/>
      <c r="D118" s="393"/>
      <c r="E118" s="393"/>
      <c r="F118" s="393"/>
      <c r="G118" s="393"/>
      <c r="H118" s="393"/>
      <c r="I118" s="393"/>
      <c r="J118" s="393"/>
      <c r="K118" s="393"/>
      <c r="L118" s="393"/>
      <c r="M118" s="393"/>
    </row>
    <row r="119" spans="1:13" s="263" customFormat="1" ht="15.75">
      <c r="A119" s="254"/>
      <c r="B119" s="254"/>
      <c r="C119" s="254"/>
      <c r="D119" s="254"/>
      <c r="E119" s="254"/>
      <c r="F119" s="254"/>
      <c r="G119" s="254"/>
      <c r="H119" s="254"/>
      <c r="I119" s="254"/>
      <c r="J119" s="254"/>
      <c r="K119" s="254"/>
      <c r="L119" s="254"/>
      <c r="M119" s="254"/>
    </row>
    <row r="120" spans="1:13" s="96" customFormat="1" ht="39" customHeight="1">
      <c r="A120" s="388" t="s">
        <v>1301</v>
      </c>
      <c r="B120" s="388"/>
      <c r="C120" s="388"/>
      <c r="D120" s="388"/>
      <c r="E120" s="388"/>
      <c r="F120" s="388"/>
      <c r="G120" s="388"/>
      <c r="H120" s="388"/>
      <c r="I120" s="388"/>
      <c r="J120" s="388"/>
      <c r="K120" s="388"/>
      <c r="L120" s="388"/>
      <c r="M120" s="388"/>
    </row>
    <row r="121" spans="1:13" s="96" customFormat="1" ht="20.25" customHeight="1">
      <c r="A121" s="388" t="s">
        <v>1639</v>
      </c>
      <c r="B121" s="388"/>
      <c r="C121" s="388"/>
      <c r="D121" s="388"/>
      <c r="E121" s="388"/>
      <c r="F121" s="388"/>
      <c r="G121" s="388"/>
      <c r="H121" s="388"/>
      <c r="I121" s="388"/>
      <c r="J121" s="388"/>
      <c r="K121" s="388"/>
      <c r="L121" s="388"/>
      <c r="M121" s="388"/>
    </row>
    <row r="122" spans="1:13" s="96" customFormat="1" ht="123" customHeight="1">
      <c r="A122" s="390" t="s">
        <v>1726</v>
      </c>
      <c r="B122" s="390"/>
      <c r="C122" s="390"/>
      <c r="D122" s="390"/>
      <c r="E122" s="390"/>
      <c r="F122" s="390"/>
      <c r="G122" s="390"/>
      <c r="H122" s="390"/>
      <c r="I122" s="390"/>
      <c r="J122" s="390"/>
      <c r="K122" s="390"/>
      <c r="L122" s="390"/>
      <c r="M122" s="390"/>
    </row>
    <row r="123" spans="1:13" s="96" customFormat="1" ht="81" customHeight="1">
      <c r="A123" s="390" t="s">
        <v>1788</v>
      </c>
      <c r="B123" s="390"/>
      <c r="C123" s="390"/>
      <c r="D123" s="390"/>
      <c r="E123" s="390"/>
      <c r="F123" s="390"/>
      <c r="G123" s="390"/>
      <c r="H123" s="390"/>
      <c r="I123" s="390"/>
      <c r="J123" s="390"/>
      <c r="K123" s="390"/>
      <c r="L123" s="390"/>
      <c r="M123" s="390"/>
    </row>
    <row r="124" spans="1:13" s="96" customFormat="1" ht="96.75" customHeight="1">
      <c r="A124" s="390" t="s">
        <v>1643</v>
      </c>
      <c r="B124" s="390"/>
      <c r="C124" s="390"/>
      <c r="D124" s="390"/>
      <c r="E124" s="390"/>
      <c r="F124" s="390"/>
      <c r="G124" s="390"/>
      <c r="H124" s="390"/>
      <c r="I124" s="390"/>
      <c r="J124" s="390"/>
      <c r="K124" s="390"/>
      <c r="L124" s="390"/>
      <c r="M124" s="390"/>
    </row>
    <row r="125" spans="1:13" s="96" customFormat="1" ht="102" customHeight="1">
      <c r="A125" s="390" t="s">
        <v>1645</v>
      </c>
      <c r="B125" s="390"/>
      <c r="C125" s="390"/>
      <c r="D125" s="390"/>
      <c r="E125" s="390"/>
      <c r="F125" s="390"/>
      <c r="G125" s="390"/>
      <c r="H125" s="390"/>
      <c r="I125" s="390"/>
      <c r="J125" s="390"/>
      <c r="K125" s="390"/>
      <c r="L125" s="390"/>
      <c r="M125" s="390"/>
    </row>
    <row r="126" spans="1:13" s="96" customFormat="1" ht="102" customHeight="1">
      <c r="A126" s="390" t="s">
        <v>1647</v>
      </c>
      <c r="B126" s="390"/>
      <c r="C126" s="390"/>
      <c r="D126" s="390"/>
      <c r="E126" s="390"/>
      <c r="F126" s="390"/>
      <c r="G126" s="390"/>
      <c r="H126" s="390"/>
      <c r="I126" s="390"/>
      <c r="J126" s="390"/>
      <c r="K126" s="390"/>
      <c r="L126" s="390"/>
      <c r="M126" s="390"/>
    </row>
    <row r="127" spans="1:13" s="96" customFormat="1" ht="101.25" customHeight="1">
      <c r="A127" s="390" t="s">
        <v>1649</v>
      </c>
      <c r="B127" s="390"/>
      <c r="C127" s="390"/>
      <c r="D127" s="390"/>
      <c r="E127" s="390"/>
      <c r="F127" s="390"/>
      <c r="G127" s="390"/>
      <c r="H127" s="390"/>
      <c r="I127" s="390"/>
      <c r="J127" s="390"/>
      <c r="K127" s="390"/>
      <c r="L127" s="390"/>
      <c r="M127" s="390"/>
    </row>
    <row r="128" spans="1:13" s="96" customFormat="1" ht="87.75" customHeight="1">
      <c r="A128" s="390" t="s">
        <v>1652</v>
      </c>
      <c r="B128" s="390"/>
      <c r="C128" s="390"/>
      <c r="D128" s="390"/>
      <c r="E128" s="390"/>
      <c r="F128" s="390"/>
      <c r="G128" s="390"/>
      <c r="H128" s="390"/>
      <c r="I128" s="390"/>
      <c r="J128" s="390"/>
      <c r="K128" s="390"/>
      <c r="L128" s="390"/>
      <c r="M128" s="390"/>
    </row>
    <row r="129" spans="1:13" s="96" customFormat="1" ht="15.75">
      <c r="A129" s="237"/>
      <c r="B129" s="237"/>
      <c r="C129" s="237"/>
      <c r="D129" s="237"/>
      <c r="E129" s="237"/>
      <c r="F129" s="237"/>
      <c r="G129" s="237"/>
      <c r="H129" s="237"/>
      <c r="I129" s="237"/>
      <c r="J129" s="237"/>
      <c r="K129" s="237"/>
      <c r="L129" s="237"/>
      <c r="M129" s="237"/>
    </row>
    <row r="130" spans="1:14" s="96" customFormat="1" ht="52.5" customHeight="1">
      <c r="A130" s="393" t="s">
        <v>1302</v>
      </c>
      <c r="B130" s="393"/>
      <c r="C130" s="393"/>
      <c r="D130" s="393"/>
      <c r="E130" s="393"/>
      <c r="F130" s="393"/>
      <c r="G130" s="393"/>
      <c r="H130" s="393"/>
      <c r="I130" s="393"/>
      <c r="J130" s="393"/>
      <c r="K130" s="393"/>
      <c r="L130" s="393"/>
      <c r="M130" s="393"/>
      <c r="N130" s="96" t="s">
        <v>1598</v>
      </c>
    </row>
    <row r="131" spans="1:13" s="96" customFormat="1" ht="15.75">
      <c r="A131" s="237"/>
      <c r="B131" s="237"/>
      <c r="C131" s="237"/>
      <c r="D131" s="237"/>
      <c r="E131" s="237"/>
      <c r="F131" s="237"/>
      <c r="G131" s="237"/>
      <c r="H131" s="237"/>
      <c r="I131" s="237"/>
      <c r="J131" s="237"/>
      <c r="K131" s="237"/>
      <c r="L131" s="237"/>
      <c r="M131" s="237"/>
    </row>
    <row r="132" spans="1:13" s="96" customFormat="1" ht="128.25" customHeight="1">
      <c r="A132" s="390" t="s">
        <v>1539</v>
      </c>
      <c r="B132" s="390"/>
      <c r="C132" s="390"/>
      <c r="D132" s="390"/>
      <c r="E132" s="390"/>
      <c r="F132" s="390"/>
      <c r="G132" s="390"/>
      <c r="H132" s="390"/>
      <c r="I132" s="390"/>
      <c r="J132" s="390"/>
      <c r="K132" s="390"/>
      <c r="L132" s="390"/>
      <c r="M132" s="390"/>
    </row>
    <row r="133" spans="1:13" s="96" customFormat="1" ht="15.75">
      <c r="A133" s="237"/>
      <c r="B133" s="237"/>
      <c r="C133" s="237"/>
      <c r="D133" s="237"/>
      <c r="E133" s="237"/>
      <c r="F133" s="237"/>
      <c r="G133" s="237"/>
      <c r="H133" s="237"/>
      <c r="I133" s="237"/>
      <c r="J133" s="237"/>
      <c r="K133" s="237"/>
      <c r="L133" s="237"/>
      <c r="M133" s="237"/>
    </row>
    <row r="134" spans="1:13" s="96" customFormat="1" ht="15.75">
      <c r="A134" s="393" t="s">
        <v>1303</v>
      </c>
      <c r="B134" s="393"/>
      <c r="C134" s="393"/>
      <c r="D134" s="393"/>
      <c r="E134" s="393"/>
      <c r="F134" s="393"/>
      <c r="G134" s="393"/>
      <c r="H134" s="393"/>
      <c r="I134" s="393"/>
      <c r="J134" s="393"/>
      <c r="K134" s="393"/>
      <c r="L134" s="393"/>
      <c r="M134" s="393"/>
    </row>
    <row r="135" spans="1:13" s="96" customFormat="1" ht="15.75">
      <c r="A135" s="254"/>
      <c r="B135" s="254"/>
      <c r="C135" s="254"/>
      <c r="D135" s="254"/>
      <c r="E135" s="254"/>
      <c r="F135" s="254"/>
      <c r="G135" s="254"/>
      <c r="H135" s="254"/>
      <c r="I135" s="254"/>
      <c r="J135" s="254"/>
      <c r="K135" s="254"/>
      <c r="L135" s="254"/>
      <c r="M135" s="254"/>
    </row>
    <row r="136" spans="1:13" s="96" customFormat="1" ht="100.5" customHeight="1">
      <c r="A136" s="390" t="s">
        <v>1653</v>
      </c>
      <c r="B136" s="390"/>
      <c r="C136" s="390"/>
      <c r="D136" s="390"/>
      <c r="E136" s="390"/>
      <c r="F136" s="390"/>
      <c r="G136" s="390"/>
      <c r="H136" s="390"/>
      <c r="I136" s="390"/>
      <c r="J136" s="390"/>
      <c r="K136" s="390"/>
      <c r="L136" s="390"/>
      <c r="M136" s="390"/>
    </row>
    <row r="137" spans="1:13" s="96" customFormat="1" ht="69.75" customHeight="1">
      <c r="A137" s="390" t="s">
        <v>1304</v>
      </c>
      <c r="B137" s="390"/>
      <c r="C137" s="390"/>
      <c r="D137" s="390"/>
      <c r="E137" s="390"/>
      <c r="F137" s="390"/>
      <c r="G137" s="390"/>
      <c r="H137" s="390"/>
      <c r="I137" s="390"/>
      <c r="J137" s="390"/>
      <c r="K137" s="390"/>
      <c r="L137" s="390"/>
      <c r="M137" s="390"/>
    </row>
    <row r="138" spans="1:13" s="96" customFormat="1" ht="164.25" customHeight="1">
      <c r="A138" s="390" t="s">
        <v>1305</v>
      </c>
      <c r="B138" s="390"/>
      <c r="C138" s="390"/>
      <c r="D138" s="390"/>
      <c r="E138" s="390"/>
      <c r="F138" s="390"/>
      <c r="G138" s="390"/>
      <c r="H138" s="390"/>
      <c r="I138" s="390"/>
      <c r="J138" s="390"/>
      <c r="K138" s="390"/>
      <c r="L138" s="390"/>
      <c r="M138" s="390"/>
    </row>
    <row r="139" spans="1:13" s="96" customFormat="1" ht="15.75">
      <c r="A139" s="237"/>
      <c r="B139" s="237"/>
      <c r="C139" s="237"/>
      <c r="D139" s="237"/>
      <c r="E139" s="237"/>
      <c r="F139" s="237"/>
      <c r="G139" s="237"/>
      <c r="H139" s="237"/>
      <c r="I139" s="237"/>
      <c r="J139" s="237"/>
      <c r="K139" s="237"/>
      <c r="L139" s="237"/>
      <c r="M139" s="237"/>
    </row>
    <row r="140" spans="1:13" s="96" customFormat="1" ht="15.75">
      <c r="A140" s="393" t="s">
        <v>1306</v>
      </c>
      <c r="B140" s="393"/>
      <c r="C140" s="393"/>
      <c r="D140" s="393"/>
      <c r="E140" s="393"/>
      <c r="F140" s="393"/>
      <c r="G140" s="393"/>
      <c r="H140" s="393"/>
      <c r="I140" s="393"/>
      <c r="J140" s="393"/>
      <c r="K140" s="393"/>
      <c r="L140" s="393"/>
      <c r="M140" s="393"/>
    </row>
    <row r="141" spans="1:13" s="96" customFormat="1" ht="12" customHeight="1">
      <c r="A141" s="254"/>
      <c r="B141" s="254"/>
      <c r="C141" s="254"/>
      <c r="D141" s="254"/>
      <c r="E141" s="254"/>
      <c r="F141" s="254"/>
      <c r="G141" s="254"/>
      <c r="H141" s="254"/>
      <c r="I141" s="254"/>
      <c r="J141" s="254"/>
      <c r="K141" s="254"/>
      <c r="L141" s="254"/>
      <c r="M141" s="254"/>
    </row>
    <row r="142" spans="1:13" s="96" customFormat="1" ht="87" customHeight="1">
      <c r="A142" s="390" t="s">
        <v>1654</v>
      </c>
      <c r="B142" s="390"/>
      <c r="C142" s="390"/>
      <c r="D142" s="390"/>
      <c r="E142" s="390"/>
      <c r="F142" s="390"/>
      <c r="G142" s="390"/>
      <c r="H142" s="390"/>
      <c r="I142" s="390"/>
      <c r="J142" s="390"/>
      <c r="K142" s="390"/>
      <c r="L142" s="390"/>
      <c r="M142" s="390"/>
    </row>
    <row r="143" spans="1:13" s="96" customFormat="1" ht="162" customHeight="1">
      <c r="A143" s="390" t="s">
        <v>1307</v>
      </c>
      <c r="B143" s="390"/>
      <c r="C143" s="390"/>
      <c r="D143" s="390"/>
      <c r="E143" s="390"/>
      <c r="F143" s="390"/>
      <c r="G143" s="390"/>
      <c r="H143" s="390"/>
      <c r="I143" s="390"/>
      <c r="J143" s="390"/>
      <c r="K143" s="390"/>
      <c r="L143" s="390"/>
      <c r="M143" s="390"/>
    </row>
    <row r="144" spans="1:13" s="96" customFormat="1" ht="11.25" customHeight="1">
      <c r="A144" s="237"/>
      <c r="B144" s="237"/>
      <c r="C144" s="237"/>
      <c r="D144" s="237"/>
      <c r="E144" s="237"/>
      <c r="F144" s="237"/>
      <c r="G144" s="237"/>
      <c r="H144" s="237"/>
      <c r="I144" s="237"/>
      <c r="J144" s="237"/>
      <c r="K144" s="237"/>
      <c r="L144" s="237"/>
      <c r="M144" s="237"/>
    </row>
    <row r="145" spans="1:13" s="96" customFormat="1" ht="42.75" customHeight="1">
      <c r="A145" s="393" t="s">
        <v>1308</v>
      </c>
      <c r="B145" s="393"/>
      <c r="C145" s="393"/>
      <c r="D145" s="393"/>
      <c r="E145" s="393"/>
      <c r="F145" s="393"/>
      <c r="G145" s="393"/>
      <c r="H145" s="393"/>
      <c r="I145" s="393"/>
      <c r="J145" s="393"/>
      <c r="K145" s="393"/>
      <c r="L145" s="393"/>
      <c r="M145" s="393"/>
    </row>
    <row r="146" spans="1:13" s="96" customFormat="1" ht="40.5" customHeight="1">
      <c r="A146" s="390" t="s">
        <v>1309</v>
      </c>
      <c r="B146" s="390"/>
      <c r="C146" s="390"/>
      <c r="D146" s="390"/>
      <c r="E146" s="390"/>
      <c r="F146" s="390"/>
      <c r="G146" s="390"/>
      <c r="H146" s="390"/>
      <c r="I146" s="390"/>
      <c r="J146" s="390"/>
      <c r="K146" s="390"/>
      <c r="L146" s="390"/>
      <c r="M146" s="390"/>
    </row>
    <row r="147" spans="1:13" s="96" customFormat="1" ht="73.5" customHeight="1">
      <c r="A147" s="390" t="s">
        <v>1655</v>
      </c>
      <c r="B147" s="390"/>
      <c r="C147" s="390"/>
      <c r="D147" s="390"/>
      <c r="E147" s="390"/>
      <c r="F147" s="390"/>
      <c r="G147" s="390"/>
      <c r="H147" s="390"/>
      <c r="I147" s="390"/>
      <c r="J147" s="390"/>
      <c r="K147" s="390"/>
      <c r="L147" s="390"/>
      <c r="M147" s="390"/>
    </row>
    <row r="148" spans="1:13" s="96" customFormat="1" ht="67.5" customHeight="1">
      <c r="A148" s="390" t="s">
        <v>1656</v>
      </c>
      <c r="B148" s="390"/>
      <c r="C148" s="390"/>
      <c r="D148" s="390"/>
      <c r="E148" s="390"/>
      <c r="F148" s="390"/>
      <c r="G148" s="390"/>
      <c r="H148" s="390"/>
      <c r="I148" s="390"/>
      <c r="J148" s="390"/>
      <c r="K148" s="390"/>
      <c r="L148" s="390"/>
      <c r="M148" s="390"/>
    </row>
    <row r="149" spans="1:13" s="96" customFormat="1" ht="160.5" customHeight="1">
      <c r="A149" s="390" t="s">
        <v>1307</v>
      </c>
      <c r="B149" s="390"/>
      <c r="C149" s="390"/>
      <c r="D149" s="390"/>
      <c r="E149" s="390"/>
      <c r="F149" s="390"/>
      <c r="G149" s="390"/>
      <c r="H149" s="390"/>
      <c r="I149" s="390"/>
      <c r="J149" s="390"/>
      <c r="K149" s="390"/>
      <c r="L149" s="390"/>
      <c r="M149" s="390"/>
    </row>
    <row r="150" spans="1:13" s="96" customFormat="1" ht="11.25" customHeight="1">
      <c r="A150" s="237"/>
      <c r="B150" s="237"/>
      <c r="C150" s="237"/>
      <c r="D150" s="237"/>
      <c r="E150" s="237"/>
      <c r="F150" s="237"/>
      <c r="G150" s="237"/>
      <c r="H150" s="237"/>
      <c r="I150" s="237"/>
      <c r="J150" s="237"/>
      <c r="K150" s="237"/>
      <c r="L150" s="237"/>
      <c r="M150" s="237"/>
    </row>
    <row r="151" spans="1:13" s="96" customFormat="1" ht="36.75" customHeight="1">
      <c r="A151" s="393" t="s">
        <v>1310</v>
      </c>
      <c r="B151" s="393"/>
      <c r="C151" s="393"/>
      <c r="D151" s="393"/>
      <c r="E151" s="393"/>
      <c r="F151" s="393"/>
      <c r="G151" s="393"/>
      <c r="H151" s="393"/>
      <c r="I151" s="393"/>
      <c r="J151" s="393"/>
      <c r="K151" s="393"/>
      <c r="L151" s="393"/>
      <c r="M151" s="393"/>
    </row>
    <row r="152" spans="1:13" s="96" customFormat="1" ht="114.75" customHeight="1">
      <c r="A152" s="390" t="s">
        <v>1657</v>
      </c>
      <c r="B152" s="390"/>
      <c r="C152" s="390"/>
      <c r="D152" s="390"/>
      <c r="E152" s="390"/>
      <c r="F152" s="390"/>
      <c r="G152" s="390"/>
      <c r="H152" s="390"/>
      <c r="I152" s="390"/>
      <c r="J152" s="390"/>
      <c r="K152" s="390"/>
      <c r="L152" s="390"/>
      <c r="M152" s="390"/>
    </row>
    <row r="153" spans="1:13" s="96" customFormat="1" ht="156.75" customHeight="1">
      <c r="A153" s="396" t="s">
        <v>1311</v>
      </c>
      <c r="B153" s="396"/>
      <c r="C153" s="396"/>
      <c r="D153" s="396"/>
      <c r="E153" s="396"/>
      <c r="F153" s="396"/>
      <c r="G153" s="396"/>
      <c r="H153" s="396"/>
      <c r="I153" s="396"/>
      <c r="J153" s="396"/>
      <c r="K153" s="396"/>
      <c r="L153" s="396"/>
      <c r="M153" s="396"/>
    </row>
    <row r="154" spans="1:13" s="96" customFormat="1" ht="11.25" customHeight="1">
      <c r="A154" s="237"/>
      <c r="B154" s="237"/>
      <c r="C154" s="237"/>
      <c r="D154" s="237"/>
      <c r="E154" s="237"/>
      <c r="F154" s="237"/>
      <c r="G154" s="237"/>
      <c r="H154" s="237"/>
      <c r="I154" s="237"/>
      <c r="J154" s="237"/>
      <c r="K154" s="237"/>
      <c r="L154" s="237"/>
      <c r="M154" s="237"/>
    </row>
    <row r="155" spans="1:13" s="96" customFormat="1" ht="15.75">
      <c r="A155" s="393" t="s">
        <v>1312</v>
      </c>
      <c r="B155" s="393"/>
      <c r="C155" s="393"/>
      <c r="D155" s="393"/>
      <c r="E155" s="393"/>
      <c r="F155" s="393"/>
      <c r="G155" s="393"/>
      <c r="H155" s="393"/>
      <c r="I155" s="393"/>
      <c r="J155" s="393"/>
      <c r="K155" s="393"/>
      <c r="L155" s="393"/>
      <c r="M155" s="393"/>
    </row>
    <row r="156" spans="1:13" s="96" customFormat="1" ht="15.75">
      <c r="A156" s="254"/>
      <c r="B156" s="254"/>
      <c r="C156" s="254"/>
      <c r="D156" s="254"/>
      <c r="E156" s="254"/>
      <c r="F156" s="254"/>
      <c r="G156" s="254"/>
      <c r="H156" s="254"/>
      <c r="I156" s="254"/>
      <c r="J156" s="254"/>
      <c r="K156" s="254"/>
      <c r="L156" s="254"/>
      <c r="M156" s="254"/>
    </row>
    <row r="157" spans="1:13" s="96" customFormat="1" ht="52.5" customHeight="1">
      <c r="A157" s="388" t="s">
        <v>1658</v>
      </c>
      <c r="B157" s="388"/>
      <c r="C157" s="388"/>
      <c r="D157" s="388"/>
      <c r="E157" s="388"/>
      <c r="F157" s="388"/>
      <c r="G157" s="388"/>
      <c r="H157" s="388"/>
      <c r="I157" s="388"/>
      <c r="J157" s="388"/>
      <c r="K157" s="388"/>
      <c r="L157" s="388"/>
      <c r="M157" s="388"/>
    </row>
    <row r="158" spans="1:13" s="96" customFormat="1" ht="39" customHeight="1">
      <c r="A158" s="388" t="s">
        <v>1544</v>
      </c>
      <c r="B158" s="388"/>
      <c r="C158" s="388"/>
      <c r="D158" s="388"/>
      <c r="E158" s="388"/>
      <c r="F158" s="388"/>
      <c r="G158" s="388"/>
      <c r="H158" s="388"/>
      <c r="I158" s="388"/>
      <c r="J158" s="388"/>
      <c r="K158" s="388"/>
      <c r="L158" s="388"/>
      <c r="M158" s="388"/>
    </row>
    <row r="159" spans="1:13" s="96" customFormat="1" ht="15.75">
      <c r="A159" s="236"/>
      <c r="B159" s="236"/>
      <c r="C159" s="236"/>
      <c r="D159" s="236"/>
      <c r="E159" s="236"/>
      <c r="F159" s="236"/>
      <c r="G159" s="236"/>
      <c r="H159" s="236"/>
      <c r="I159" s="236"/>
      <c r="J159" s="236"/>
      <c r="K159" s="236"/>
      <c r="L159" s="236"/>
      <c r="M159" s="236"/>
    </row>
    <row r="160" spans="1:13" s="96" customFormat="1" ht="15.75">
      <c r="A160" s="393" t="s">
        <v>1313</v>
      </c>
      <c r="B160" s="393"/>
      <c r="C160" s="393"/>
      <c r="D160" s="393"/>
      <c r="E160" s="393"/>
      <c r="F160" s="393"/>
      <c r="G160" s="393"/>
      <c r="H160" s="393"/>
      <c r="I160" s="393"/>
      <c r="J160" s="393"/>
      <c r="K160" s="393"/>
      <c r="L160" s="393"/>
      <c r="M160" s="393"/>
    </row>
    <row r="161" spans="1:13" s="96" customFormat="1" ht="15.75">
      <c r="A161" s="254"/>
      <c r="B161" s="254"/>
      <c r="C161" s="254"/>
      <c r="D161" s="254"/>
      <c r="E161" s="254"/>
      <c r="F161" s="254"/>
      <c r="G161" s="254"/>
      <c r="H161" s="254"/>
      <c r="I161" s="254"/>
      <c r="J161" s="254"/>
      <c r="K161" s="254"/>
      <c r="L161" s="254"/>
      <c r="M161" s="254"/>
    </row>
    <row r="162" spans="1:13" s="96" customFormat="1" ht="34.5" customHeight="1">
      <c r="A162" s="388" t="s">
        <v>1314</v>
      </c>
      <c r="B162" s="388"/>
      <c r="C162" s="388"/>
      <c r="D162" s="388"/>
      <c r="E162" s="388"/>
      <c r="F162" s="388"/>
      <c r="G162" s="388"/>
      <c r="H162" s="388"/>
      <c r="I162" s="388"/>
      <c r="J162" s="388"/>
      <c r="K162" s="388"/>
      <c r="L162" s="388"/>
      <c r="M162" s="388"/>
    </row>
    <row r="163" spans="1:13" s="96" customFormat="1" ht="35.25" customHeight="1">
      <c r="A163" s="388" t="s">
        <v>1659</v>
      </c>
      <c r="B163" s="388"/>
      <c r="C163" s="388"/>
      <c r="D163" s="388"/>
      <c r="E163" s="388"/>
      <c r="F163" s="388"/>
      <c r="G163" s="388"/>
      <c r="H163" s="388"/>
      <c r="I163" s="388"/>
      <c r="J163" s="388"/>
      <c r="K163" s="388"/>
      <c r="L163" s="388"/>
      <c r="M163" s="388"/>
    </row>
    <row r="164" spans="1:13" s="96" customFormat="1" ht="34.5" customHeight="1">
      <c r="A164" s="388" t="s">
        <v>1660</v>
      </c>
      <c r="B164" s="388"/>
      <c r="C164" s="388"/>
      <c r="D164" s="388"/>
      <c r="E164" s="388"/>
      <c r="F164" s="388"/>
      <c r="G164" s="388"/>
      <c r="H164" s="388"/>
      <c r="I164" s="388"/>
      <c r="J164" s="388"/>
      <c r="K164" s="388"/>
      <c r="L164" s="388"/>
      <c r="M164" s="388"/>
    </row>
    <row r="165" spans="1:13" s="96" customFormat="1" ht="32.25" customHeight="1">
      <c r="A165" s="388" t="s">
        <v>1661</v>
      </c>
      <c r="B165" s="388"/>
      <c r="C165" s="388"/>
      <c r="D165" s="388"/>
      <c r="E165" s="388"/>
      <c r="F165" s="388"/>
      <c r="G165" s="388"/>
      <c r="H165" s="388"/>
      <c r="I165" s="388"/>
      <c r="J165" s="388"/>
      <c r="K165" s="388"/>
      <c r="L165" s="388"/>
      <c r="M165" s="388"/>
    </row>
    <row r="166" spans="1:13" s="96" customFormat="1" ht="83.25" customHeight="1">
      <c r="A166" s="390" t="s">
        <v>1780</v>
      </c>
      <c r="B166" s="390"/>
      <c r="C166" s="390"/>
      <c r="D166" s="390"/>
      <c r="E166" s="390"/>
      <c r="F166" s="390"/>
      <c r="G166" s="390"/>
      <c r="H166" s="390"/>
      <c r="I166" s="390"/>
      <c r="J166" s="390"/>
      <c r="K166" s="390"/>
      <c r="L166" s="390"/>
      <c r="M166" s="390"/>
    </row>
    <row r="167" spans="1:13" s="96" customFormat="1" ht="33" customHeight="1">
      <c r="A167" s="388" t="s">
        <v>1781</v>
      </c>
      <c r="B167" s="388"/>
      <c r="C167" s="388"/>
      <c r="D167" s="388"/>
      <c r="E167" s="388"/>
      <c r="F167" s="388"/>
      <c r="G167" s="388"/>
      <c r="H167" s="388"/>
      <c r="I167" s="388"/>
      <c r="J167" s="388"/>
      <c r="K167" s="388"/>
      <c r="L167" s="388"/>
      <c r="M167" s="388"/>
    </row>
    <row r="168" spans="1:13" s="96" customFormat="1" ht="15.75">
      <c r="A168" s="388" t="s">
        <v>1373</v>
      </c>
      <c r="B168" s="388"/>
      <c r="C168" s="389"/>
      <c r="D168" s="388"/>
      <c r="E168" s="388"/>
      <c r="F168" s="388"/>
      <c r="G168" s="388"/>
      <c r="H168" s="388"/>
      <c r="I168" s="388"/>
      <c r="J168" s="388"/>
      <c r="K168" s="388"/>
      <c r="L168" s="388"/>
      <c r="M168" s="388"/>
    </row>
    <row r="169" spans="1:13" s="96" customFormat="1" ht="15.75">
      <c r="A169" s="388" t="s">
        <v>1662</v>
      </c>
      <c r="B169" s="388"/>
      <c r="C169" s="389"/>
      <c r="D169" s="388"/>
      <c r="E169" s="388"/>
      <c r="F169" s="388"/>
      <c r="G169" s="388"/>
      <c r="H169" s="388"/>
      <c r="I169" s="388"/>
      <c r="J169" s="388"/>
      <c r="K169" s="388"/>
      <c r="L169" s="388"/>
      <c r="M169" s="388"/>
    </row>
    <row r="170" spans="1:13" s="96" customFormat="1" ht="15.75">
      <c r="A170" s="388" t="s">
        <v>1663</v>
      </c>
      <c r="B170" s="388"/>
      <c r="C170" s="389"/>
      <c r="D170" s="388"/>
      <c r="E170" s="388"/>
      <c r="F170" s="388"/>
      <c r="G170" s="388"/>
      <c r="H170" s="388"/>
      <c r="I170" s="388"/>
      <c r="J170" s="388"/>
      <c r="K170" s="388"/>
      <c r="L170" s="388"/>
      <c r="M170" s="388"/>
    </row>
    <row r="171" spans="1:13" s="96" customFormat="1" ht="22.5" customHeight="1">
      <c r="A171" s="388" t="s">
        <v>1782</v>
      </c>
      <c r="B171" s="388"/>
      <c r="C171" s="388"/>
      <c r="D171" s="388"/>
      <c r="E171" s="388"/>
      <c r="F171" s="388"/>
      <c r="G171" s="388"/>
      <c r="H171" s="388"/>
      <c r="I171" s="388"/>
      <c r="J171" s="388"/>
      <c r="K171" s="388"/>
      <c r="L171" s="388"/>
      <c r="M171" s="388"/>
    </row>
    <row r="172" spans="1:13" s="96" customFormat="1" ht="15.75">
      <c r="A172" s="388" t="s">
        <v>1784</v>
      </c>
      <c r="B172" s="388"/>
      <c r="C172" s="389"/>
      <c r="D172" s="388"/>
      <c r="E172" s="388"/>
      <c r="F172" s="388"/>
      <c r="G172" s="388"/>
      <c r="H172" s="388"/>
      <c r="I172" s="388"/>
      <c r="J172" s="388"/>
      <c r="K172" s="388"/>
      <c r="L172" s="388"/>
      <c r="M172" s="388"/>
    </row>
    <row r="173" spans="1:13" s="96" customFormat="1" ht="15.75">
      <c r="A173" s="388" t="s">
        <v>1785</v>
      </c>
      <c r="B173" s="388"/>
      <c r="C173" s="389"/>
      <c r="D173" s="388"/>
      <c r="E173" s="388"/>
      <c r="F173" s="388"/>
      <c r="G173" s="388"/>
      <c r="H173" s="388"/>
      <c r="I173" s="388"/>
      <c r="J173" s="388"/>
      <c r="K173" s="388"/>
      <c r="L173" s="388"/>
      <c r="M173" s="388"/>
    </row>
    <row r="174" spans="1:13" s="96" customFormat="1" ht="21" customHeight="1">
      <c r="A174" s="388" t="s">
        <v>1786</v>
      </c>
      <c r="B174" s="388"/>
      <c r="C174" s="389"/>
      <c r="D174" s="388"/>
      <c r="E174" s="388"/>
      <c r="F174" s="388"/>
      <c r="G174" s="388"/>
      <c r="H174" s="388"/>
      <c r="I174" s="388"/>
      <c r="J174" s="388"/>
      <c r="K174" s="388"/>
      <c r="L174" s="388"/>
      <c r="M174" s="388"/>
    </row>
    <row r="175" spans="1:13" s="96" customFormat="1" ht="54.75" customHeight="1">
      <c r="A175" s="388" t="s">
        <v>1783</v>
      </c>
      <c r="B175" s="388"/>
      <c r="C175" s="388"/>
      <c r="D175" s="388"/>
      <c r="E175" s="388"/>
      <c r="F175" s="388"/>
      <c r="G175" s="388"/>
      <c r="H175" s="388"/>
      <c r="I175" s="388"/>
      <c r="J175" s="388"/>
      <c r="K175" s="388"/>
      <c r="L175" s="388"/>
      <c r="M175" s="388"/>
    </row>
    <row r="176" spans="1:13" s="96" customFormat="1" ht="15.75">
      <c r="A176" s="236"/>
      <c r="B176" s="236"/>
      <c r="C176" s="235"/>
      <c r="D176" s="236"/>
      <c r="E176" s="236"/>
      <c r="F176" s="236"/>
      <c r="G176" s="236"/>
      <c r="H176" s="236"/>
      <c r="I176" s="236"/>
      <c r="J176" s="236"/>
      <c r="K176" s="236"/>
      <c r="L176" s="236"/>
      <c r="M176" s="236"/>
    </row>
    <row r="177" spans="1:13" s="96" customFormat="1" ht="15.75">
      <c r="A177" s="393" t="s">
        <v>1315</v>
      </c>
      <c r="B177" s="393"/>
      <c r="C177" s="393"/>
      <c r="D177" s="393"/>
      <c r="E177" s="393"/>
      <c r="F177" s="393"/>
      <c r="G177" s="393"/>
      <c r="H177" s="393"/>
      <c r="I177" s="393"/>
      <c r="J177" s="393"/>
      <c r="K177" s="393"/>
      <c r="L177" s="393"/>
      <c r="M177" s="393"/>
    </row>
    <row r="178" spans="1:13" s="96" customFormat="1" ht="12" customHeight="1">
      <c r="A178" s="235"/>
      <c r="B178" s="235"/>
      <c r="C178" s="235"/>
      <c r="D178" s="235"/>
      <c r="E178" s="235"/>
      <c r="F178" s="235"/>
      <c r="G178" s="235"/>
      <c r="H178" s="235"/>
      <c r="I178" s="235"/>
      <c r="J178" s="235"/>
      <c r="K178" s="235"/>
      <c r="L178" s="235"/>
      <c r="M178" s="235"/>
    </row>
    <row r="179" spans="1:13" s="96" customFormat="1" ht="33.75" customHeight="1">
      <c r="A179" s="388" t="s">
        <v>1664</v>
      </c>
      <c r="B179" s="388"/>
      <c r="C179" s="388"/>
      <c r="D179" s="388"/>
      <c r="E179" s="388"/>
      <c r="F179" s="388"/>
      <c r="G179" s="388"/>
      <c r="H179" s="388"/>
      <c r="I179" s="388"/>
      <c r="J179" s="388"/>
      <c r="K179" s="388"/>
      <c r="L179" s="388"/>
      <c r="M179" s="388"/>
    </row>
    <row r="180" spans="1:13" s="96" customFormat="1" ht="15.75">
      <c r="A180" s="257"/>
      <c r="B180" s="257"/>
      <c r="C180" s="257"/>
      <c r="D180" s="257"/>
      <c r="E180" s="257"/>
      <c r="F180" s="257"/>
      <c r="G180" s="257"/>
      <c r="H180" s="257"/>
      <c r="I180" s="257"/>
      <c r="J180" s="257"/>
      <c r="K180" s="257"/>
      <c r="L180" s="257"/>
      <c r="M180" s="257"/>
    </row>
    <row r="181" spans="1:13" s="96" customFormat="1" ht="39" customHeight="1">
      <c r="A181" s="394" t="s">
        <v>1787</v>
      </c>
      <c r="B181" s="394"/>
      <c r="C181" s="394"/>
      <c r="D181" s="394"/>
      <c r="E181" s="394"/>
      <c r="F181" s="395"/>
      <c r="G181" s="245"/>
      <c r="H181" s="245"/>
      <c r="I181" s="392" t="s">
        <v>1547</v>
      </c>
      <c r="J181" s="392"/>
      <c r="K181" s="392"/>
      <c r="L181" s="392"/>
      <c r="M181" s="392"/>
    </row>
    <row r="182" spans="1:13" s="96" customFormat="1" ht="15.75" customHeight="1">
      <c r="A182" s="246"/>
      <c r="B182" s="246"/>
      <c r="C182" s="246"/>
      <c r="D182" s="246"/>
      <c r="E182" s="246"/>
      <c r="F182" s="245"/>
      <c r="G182" s="245"/>
      <c r="H182" s="245"/>
      <c r="I182" s="245"/>
      <c r="J182" s="245"/>
      <c r="K182" s="245"/>
      <c r="L182" s="245"/>
      <c r="M182" s="245"/>
    </row>
    <row r="183" spans="1:13" s="96" customFormat="1" ht="31.5" customHeight="1">
      <c r="A183" s="394" t="s">
        <v>1564</v>
      </c>
      <c r="B183" s="394"/>
      <c r="C183" s="394"/>
      <c r="D183" s="394"/>
      <c r="E183" s="394"/>
      <c r="F183" s="395"/>
      <c r="G183" s="245"/>
      <c r="H183" s="245"/>
      <c r="I183" s="387" t="s">
        <v>1548</v>
      </c>
      <c r="J183" s="387"/>
      <c r="K183" s="387"/>
      <c r="L183" s="387"/>
      <c r="M183" s="387"/>
    </row>
    <row r="184" spans="1:13" s="264" customFormat="1" ht="15.75">
      <c r="A184" s="391"/>
      <c r="B184" s="391"/>
      <c r="C184" s="391"/>
      <c r="D184" s="391"/>
      <c r="E184" s="391"/>
      <c r="F184" s="391"/>
      <c r="G184" s="391"/>
      <c r="H184" s="391"/>
      <c r="I184" s="391"/>
      <c r="J184" s="392"/>
      <c r="K184" s="392"/>
      <c r="L184" s="392"/>
      <c r="M184" s="392"/>
    </row>
  </sheetData>
  <sheetProtection/>
  <mergeCells count="135">
    <mergeCell ref="A5:M5"/>
    <mergeCell ref="A6:M6"/>
    <mergeCell ref="A8:M8"/>
    <mergeCell ref="A9:M9"/>
    <mergeCell ref="A11:M11"/>
    <mergeCell ref="A12:M12"/>
    <mergeCell ref="K13:M13"/>
    <mergeCell ref="A16:M16"/>
    <mergeCell ref="A18:M18"/>
    <mergeCell ref="A19:M19"/>
    <mergeCell ref="A21:M21"/>
    <mergeCell ref="A23:M23"/>
    <mergeCell ref="A24:M24"/>
    <mergeCell ref="A25:M25"/>
    <mergeCell ref="A26:M26"/>
    <mergeCell ref="A27:M27"/>
    <mergeCell ref="A28:M28"/>
    <mergeCell ref="A29:M29"/>
    <mergeCell ref="A30:M30"/>
    <mergeCell ref="A31:M31"/>
    <mergeCell ref="A32:M32"/>
    <mergeCell ref="A34:M34"/>
    <mergeCell ref="A36:M36"/>
    <mergeCell ref="A37:M37"/>
    <mergeCell ref="A39:M39"/>
    <mergeCell ref="A41:M41"/>
    <mergeCell ref="A43:M43"/>
    <mergeCell ref="A45:M45"/>
    <mergeCell ref="A46:M46"/>
    <mergeCell ref="A47:M47"/>
    <mergeCell ref="A48:M48"/>
    <mergeCell ref="A49:M49"/>
    <mergeCell ref="A50:M50"/>
    <mergeCell ref="A51:M51"/>
    <mergeCell ref="A52:M52"/>
    <mergeCell ref="A53:M53"/>
    <mergeCell ref="A54:M54"/>
    <mergeCell ref="A55:M55"/>
    <mergeCell ref="A57:M57"/>
    <mergeCell ref="A59:M59"/>
    <mergeCell ref="A61:M61"/>
    <mergeCell ref="A63:M63"/>
    <mergeCell ref="A64:M64"/>
    <mergeCell ref="A65:M65"/>
    <mergeCell ref="A66:M66"/>
    <mergeCell ref="A67:M67"/>
    <mergeCell ref="A68:M68"/>
    <mergeCell ref="A69:M69"/>
    <mergeCell ref="A70:M70"/>
    <mergeCell ref="A71:M71"/>
    <mergeCell ref="A72:M72"/>
    <mergeCell ref="A73:M73"/>
    <mergeCell ref="A74:M74"/>
    <mergeCell ref="A75:M75"/>
    <mergeCell ref="A76:M76"/>
    <mergeCell ref="A77:M77"/>
    <mergeCell ref="A78:M78"/>
    <mergeCell ref="A79:M79"/>
    <mergeCell ref="A80:M80"/>
    <mergeCell ref="A81:M81"/>
    <mergeCell ref="A83:M83"/>
    <mergeCell ref="A85:M85"/>
    <mergeCell ref="A86:M86"/>
    <mergeCell ref="A88:M88"/>
    <mergeCell ref="A90:M90"/>
    <mergeCell ref="A92:M92"/>
    <mergeCell ref="A109:M109"/>
    <mergeCell ref="A94:M94"/>
    <mergeCell ref="A95:M95"/>
    <mergeCell ref="A96:M96"/>
    <mergeCell ref="A97:M97"/>
    <mergeCell ref="A98:M98"/>
    <mergeCell ref="A100:M100"/>
    <mergeCell ref="A110:M110"/>
    <mergeCell ref="A112:M112"/>
    <mergeCell ref="A114:M114"/>
    <mergeCell ref="A115:M115"/>
    <mergeCell ref="A116:M116"/>
    <mergeCell ref="A102:M102"/>
    <mergeCell ref="A103:M103"/>
    <mergeCell ref="A104:M104"/>
    <mergeCell ref="A106:M106"/>
    <mergeCell ref="A108:M108"/>
    <mergeCell ref="A118:M118"/>
    <mergeCell ref="A120:M120"/>
    <mergeCell ref="A121:M121"/>
    <mergeCell ref="A122:M122"/>
    <mergeCell ref="A123:M123"/>
    <mergeCell ref="A130:M130"/>
    <mergeCell ref="A124:M124"/>
    <mergeCell ref="A125:M125"/>
    <mergeCell ref="A126:M126"/>
    <mergeCell ref="A127:M127"/>
    <mergeCell ref="A132:M132"/>
    <mergeCell ref="A134:M134"/>
    <mergeCell ref="A136:M136"/>
    <mergeCell ref="A128:M128"/>
    <mergeCell ref="A137:M137"/>
    <mergeCell ref="A138:M138"/>
    <mergeCell ref="A140:M140"/>
    <mergeCell ref="A142:M142"/>
    <mergeCell ref="A143:M143"/>
    <mergeCell ref="A145:M145"/>
    <mergeCell ref="A146:M146"/>
    <mergeCell ref="A147:M147"/>
    <mergeCell ref="A148:M148"/>
    <mergeCell ref="A149:M149"/>
    <mergeCell ref="A151:M151"/>
    <mergeCell ref="A152:M152"/>
    <mergeCell ref="A153:M153"/>
    <mergeCell ref="A155:M155"/>
    <mergeCell ref="A157:M157"/>
    <mergeCell ref="A158:M158"/>
    <mergeCell ref="A160:M160"/>
    <mergeCell ref="A165:M165"/>
    <mergeCell ref="A167:M167"/>
    <mergeCell ref="A168:M168"/>
    <mergeCell ref="A184:M184"/>
    <mergeCell ref="A172:M172"/>
    <mergeCell ref="A173:M173"/>
    <mergeCell ref="A174:M174"/>
    <mergeCell ref="A175:M175"/>
    <mergeCell ref="A177:M177"/>
    <mergeCell ref="A179:M179"/>
    <mergeCell ref="A181:F181"/>
    <mergeCell ref="I181:M181"/>
    <mergeCell ref="A183:F183"/>
    <mergeCell ref="I183:M183"/>
    <mergeCell ref="A162:M162"/>
    <mergeCell ref="A163:M163"/>
    <mergeCell ref="A164:M164"/>
    <mergeCell ref="A169:M169"/>
    <mergeCell ref="A170:M170"/>
    <mergeCell ref="A171:M171"/>
    <mergeCell ref="A166:M166"/>
  </mergeCells>
  <printOptions/>
  <pageMargins left="0.7" right="0.7" top="0.75" bottom="0.75" header="0.3" footer="0.3"/>
  <pageSetup horizontalDpi="600" verticalDpi="600" orientation="portrait" paperSize="9" scale="78" r:id="rId2"/>
  <rowBreaks count="1" manualBreakCount="1">
    <brk id="152" max="12" man="1"/>
  </rowBreaks>
  <drawing r:id="rId1"/>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A1:H27"/>
  <sheetViews>
    <sheetView view="pageBreakPreview" zoomScale="75" zoomScaleSheetLayoutView="75" zoomScalePageLayoutView="0" workbookViewId="0" topLeftCell="A1">
      <selection activeCell="C4" sqref="C4:E4"/>
    </sheetView>
  </sheetViews>
  <sheetFormatPr defaultColWidth="9.00390625" defaultRowHeight="15"/>
  <cols>
    <col min="1" max="1" width="9.00390625" style="170" customWidth="1"/>
    <col min="2" max="2" width="35.140625" style="170" customWidth="1"/>
    <col min="3" max="3" width="12.421875" style="170" customWidth="1"/>
    <col min="4" max="4" width="12.7109375" style="170" customWidth="1"/>
    <col min="5" max="5" width="18.421875" style="170" customWidth="1"/>
    <col min="6" max="6" width="13.57421875" style="170" customWidth="1"/>
    <col min="7" max="7" width="6.28125" style="170" customWidth="1"/>
    <col min="8" max="8" width="7.28125" style="170" customWidth="1"/>
    <col min="9" max="16384" width="9.00390625" style="170" customWidth="1"/>
  </cols>
  <sheetData>
    <row r="1" spans="1:5" ht="15" customHeight="1">
      <c r="A1" s="335"/>
      <c r="B1" s="335"/>
      <c r="C1" s="336"/>
      <c r="D1" s="474" t="s">
        <v>1332</v>
      </c>
      <c r="E1" s="474"/>
    </row>
    <row r="2" spans="1:5" ht="15.75">
      <c r="A2" s="335"/>
      <c r="B2" s="335"/>
      <c r="C2" s="413" t="s">
        <v>1131</v>
      </c>
      <c r="D2" s="413"/>
      <c r="E2" s="413"/>
    </row>
    <row r="3" spans="1:5" ht="15" customHeight="1">
      <c r="A3" s="335"/>
      <c r="B3" s="335"/>
      <c r="C3" s="413" t="s">
        <v>318</v>
      </c>
      <c r="D3" s="413"/>
      <c r="E3" s="413"/>
    </row>
    <row r="4" spans="1:5" ht="15.75">
      <c r="A4" s="335"/>
      <c r="B4" s="335"/>
      <c r="C4" s="478" t="s">
        <v>1567</v>
      </c>
      <c r="D4" s="478"/>
      <c r="E4" s="478"/>
    </row>
    <row r="5" spans="1:5" ht="15">
      <c r="A5" s="335"/>
      <c r="B5" s="335"/>
      <c r="C5" s="335"/>
      <c r="D5" s="335"/>
      <c r="E5" s="335"/>
    </row>
    <row r="6" spans="1:8" ht="15">
      <c r="A6" s="337"/>
      <c r="B6" s="337"/>
      <c r="C6" s="337"/>
      <c r="D6" s="337"/>
      <c r="E6" s="337"/>
      <c r="F6" s="171"/>
      <c r="G6" s="171"/>
      <c r="H6" s="171"/>
    </row>
    <row r="7" spans="1:8" ht="94.5" customHeight="1">
      <c r="A7" s="475" t="s">
        <v>1618</v>
      </c>
      <c r="B7" s="475"/>
      <c r="C7" s="475"/>
      <c r="D7" s="475"/>
      <c r="E7" s="475"/>
      <c r="F7" s="172"/>
      <c r="G7" s="172"/>
      <c r="H7" s="172"/>
    </row>
    <row r="8" spans="1:8" ht="15.75">
      <c r="A8" s="338"/>
      <c r="B8" s="339"/>
      <c r="C8" s="339"/>
      <c r="D8" s="339"/>
      <c r="E8" s="339"/>
      <c r="F8" s="173"/>
      <c r="G8" s="173"/>
      <c r="H8" s="173"/>
    </row>
    <row r="9" spans="1:8" ht="15.75">
      <c r="A9" s="338"/>
      <c r="B9" s="339"/>
      <c r="C9" s="339"/>
      <c r="D9" s="339"/>
      <c r="E9" s="340" t="s">
        <v>278</v>
      </c>
      <c r="F9" s="174"/>
      <c r="G9" s="173"/>
      <c r="H9" s="174"/>
    </row>
    <row r="10" spans="1:8" s="177" customFormat="1" ht="15.75" customHeight="1">
      <c r="A10" s="476" t="s">
        <v>713</v>
      </c>
      <c r="B10" s="476" t="s">
        <v>368</v>
      </c>
      <c r="C10" s="477" t="s">
        <v>1370</v>
      </c>
      <c r="D10" s="477"/>
      <c r="E10" s="477"/>
      <c r="F10" s="175"/>
      <c r="G10" s="176"/>
      <c r="H10" s="176"/>
    </row>
    <row r="11" spans="1:8" s="177" customFormat="1" ht="15.75">
      <c r="A11" s="477"/>
      <c r="B11" s="476"/>
      <c r="C11" s="341" t="s">
        <v>1043</v>
      </c>
      <c r="D11" s="341" t="s">
        <v>1335</v>
      </c>
      <c r="E11" s="341" t="s">
        <v>1619</v>
      </c>
      <c r="F11" s="178"/>
      <c r="G11" s="176"/>
      <c r="H11" s="176"/>
    </row>
    <row r="12" spans="1:8" s="181" customFormat="1" ht="15.75">
      <c r="A12" s="342"/>
      <c r="B12" s="343">
        <v>1</v>
      </c>
      <c r="C12" s="343">
        <v>2</v>
      </c>
      <c r="D12" s="343">
        <v>3</v>
      </c>
      <c r="E12" s="344">
        <v>4</v>
      </c>
      <c r="F12" s="179"/>
      <c r="G12" s="180"/>
      <c r="H12" s="180"/>
    </row>
    <row r="13" spans="1:8" ht="15.75">
      <c r="A13" s="345">
        <v>1</v>
      </c>
      <c r="B13" s="346" t="s">
        <v>1320</v>
      </c>
      <c r="C13" s="347">
        <v>44787</v>
      </c>
      <c r="D13" s="347">
        <v>46075</v>
      </c>
      <c r="E13" s="347">
        <v>0</v>
      </c>
      <c r="F13" s="182"/>
      <c r="G13" s="183"/>
      <c r="H13" s="173"/>
    </row>
    <row r="14" spans="1:8" ht="15.75">
      <c r="A14" s="345">
        <v>2</v>
      </c>
      <c r="B14" s="346" t="s">
        <v>640</v>
      </c>
      <c r="C14" s="347">
        <v>74627</v>
      </c>
      <c r="D14" s="347">
        <v>76775</v>
      </c>
      <c r="E14" s="347">
        <v>0</v>
      </c>
      <c r="F14" s="182"/>
      <c r="G14" s="183"/>
      <c r="H14" s="173"/>
    </row>
    <row r="15" spans="1:8" ht="15.75">
      <c r="A15" s="345">
        <v>3</v>
      </c>
      <c r="B15" s="346" t="s">
        <v>812</v>
      </c>
      <c r="C15" s="347">
        <v>104467</v>
      </c>
      <c r="D15" s="347">
        <v>107475</v>
      </c>
      <c r="E15" s="347">
        <v>0</v>
      </c>
      <c r="F15" s="182"/>
      <c r="G15" s="183"/>
      <c r="H15" s="173"/>
    </row>
    <row r="16" spans="1:8" ht="15.75">
      <c r="A16" s="345">
        <v>4</v>
      </c>
      <c r="B16" s="346" t="s">
        <v>595</v>
      </c>
      <c r="C16" s="347">
        <v>74626</v>
      </c>
      <c r="D16" s="347">
        <v>76775</v>
      </c>
      <c r="E16" s="347">
        <v>0</v>
      </c>
      <c r="F16" s="182"/>
      <c r="G16" s="183"/>
      <c r="H16" s="173"/>
    </row>
    <row r="17" spans="1:8" ht="15.75">
      <c r="A17" s="345">
        <v>5</v>
      </c>
      <c r="B17" s="346" t="s">
        <v>1321</v>
      </c>
      <c r="C17" s="347">
        <v>44787</v>
      </c>
      <c r="D17" s="347">
        <v>46075</v>
      </c>
      <c r="E17" s="347">
        <v>0</v>
      </c>
      <c r="F17" s="182"/>
      <c r="G17" s="183"/>
      <c r="H17" s="173"/>
    </row>
    <row r="18" spans="1:8" ht="15.75">
      <c r="A18" s="345">
        <v>6</v>
      </c>
      <c r="B18" s="346" t="s">
        <v>23</v>
      </c>
      <c r="C18" s="347">
        <v>74626</v>
      </c>
      <c r="D18" s="347">
        <v>76775</v>
      </c>
      <c r="E18" s="347">
        <v>0</v>
      </c>
      <c r="F18" s="182"/>
      <c r="G18" s="183"/>
      <c r="H18" s="173"/>
    </row>
    <row r="19" spans="1:8" ht="15.75">
      <c r="A19" s="345">
        <v>7</v>
      </c>
      <c r="B19" s="346" t="s">
        <v>1322</v>
      </c>
      <c r="C19" s="347">
        <v>104467</v>
      </c>
      <c r="D19" s="347">
        <v>107475</v>
      </c>
      <c r="E19" s="347">
        <v>0</v>
      </c>
      <c r="F19" s="182"/>
      <c r="G19" s="183"/>
      <c r="H19" s="173"/>
    </row>
    <row r="20" spans="1:8" ht="15.75">
      <c r="A20" s="345">
        <v>8</v>
      </c>
      <c r="B20" s="346" t="s">
        <v>1323</v>
      </c>
      <c r="C20" s="347">
        <v>44787</v>
      </c>
      <c r="D20" s="347">
        <v>46075</v>
      </c>
      <c r="E20" s="347">
        <v>0</v>
      </c>
      <c r="F20" s="182"/>
      <c r="G20" s="183"/>
      <c r="H20" s="173"/>
    </row>
    <row r="21" spans="1:8" ht="15.75">
      <c r="A21" s="345">
        <v>9</v>
      </c>
      <c r="B21" s="346" t="s">
        <v>596</v>
      </c>
      <c r="C21" s="347">
        <v>74626</v>
      </c>
      <c r="D21" s="347">
        <v>76775</v>
      </c>
      <c r="E21" s="347">
        <v>0</v>
      </c>
      <c r="F21" s="182"/>
      <c r="G21" s="183"/>
      <c r="H21" s="173"/>
    </row>
    <row r="22" spans="1:8" ht="15.75">
      <c r="A22" s="345">
        <v>10</v>
      </c>
      <c r="B22" s="346" t="s">
        <v>1324</v>
      </c>
      <c r="C22" s="347">
        <v>44787</v>
      </c>
      <c r="D22" s="347">
        <v>46075</v>
      </c>
      <c r="E22" s="347">
        <v>0</v>
      </c>
      <c r="F22" s="182"/>
      <c r="G22" s="183"/>
      <c r="H22" s="173"/>
    </row>
    <row r="23" spans="1:8" ht="15.75">
      <c r="A23" s="345">
        <v>11</v>
      </c>
      <c r="B23" s="346" t="s">
        <v>1325</v>
      </c>
      <c r="C23" s="347">
        <v>74626</v>
      </c>
      <c r="D23" s="347">
        <v>76775</v>
      </c>
      <c r="E23" s="347">
        <v>0</v>
      </c>
      <c r="F23" s="182"/>
      <c r="G23" s="183"/>
      <c r="H23" s="173"/>
    </row>
    <row r="24" spans="1:8" ht="15.75">
      <c r="A24" s="345">
        <v>12</v>
      </c>
      <c r="B24" s="346" t="s">
        <v>1326</v>
      </c>
      <c r="C24" s="347">
        <v>44787</v>
      </c>
      <c r="D24" s="347">
        <v>46075</v>
      </c>
      <c r="E24" s="347">
        <v>0</v>
      </c>
      <c r="F24" s="182"/>
      <c r="G24" s="183"/>
      <c r="H24" s="173"/>
    </row>
    <row r="25" spans="1:8" ht="15.75">
      <c r="A25" s="348"/>
      <c r="B25" s="349" t="s">
        <v>597</v>
      </c>
      <c r="C25" s="350">
        <f>SUM(C13:C24)</f>
        <v>806000</v>
      </c>
      <c r="D25" s="350">
        <f>SUM(D13:D24)</f>
        <v>829200</v>
      </c>
      <c r="E25" s="184">
        <f>SUM(E13:E24)</f>
        <v>0</v>
      </c>
      <c r="F25" s="185"/>
      <c r="G25" s="183"/>
      <c r="H25" s="173"/>
    </row>
    <row r="26" spans="1:8" ht="15.75">
      <c r="A26" s="186"/>
      <c r="B26" s="187"/>
      <c r="C26" s="188"/>
      <c r="D26" s="188"/>
      <c r="E26" s="189"/>
      <c r="F26" s="190"/>
      <c r="G26" s="173"/>
      <c r="H26" s="173"/>
    </row>
    <row r="27" spans="1:8" ht="30.75" customHeight="1">
      <c r="A27" s="473"/>
      <c r="B27" s="473"/>
      <c r="C27" s="473"/>
      <c r="D27" s="473"/>
      <c r="E27" s="473"/>
      <c r="F27" s="173"/>
      <c r="G27" s="173"/>
      <c r="H27" s="173"/>
    </row>
  </sheetData>
  <sheetProtection/>
  <mergeCells count="9">
    <mergeCell ref="A27:E27"/>
    <mergeCell ref="D1:E1"/>
    <mergeCell ref="A7:E7"/>
    <mergeCell ref="A10:A11"/>
    <mergeCell ref="B10:B11"/>
    <mergeCell ref="C10:E10"/>
    <mergeCell ref="C2:E2"/>
    <mergeCell ref="C3:E3"/>
    <mergeCell ref="C4: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A1:G27"/>
  <sheetViews>
    <sheetView view="pageBreakPreview" zoomScale="75" zoomScaleSheetLayoutView="75" zoomScalePageLayoutView="0" workbookViewId="0" topLeftCell="A1">
      <selection activeCell="F4" sqref="F4:G4"/>
    </sheetView>
  </sheetViews>
  <sheetFormatPr defaultColWidth="9.00390625" defaultRowHeight="15"/>
  <cols>
    <col min="1" max="1" width="8.7109375" style="126" customWidth="1"/>
    <col min="2" max="3" width="9.00390625" style="126" customWidth="1"/>
    <col min="4" max="4" width="13.7109375" style="126" customWidth="1"/>
    <col min="5" max="5" width="16.57421875" style="126" customWidth="1"/>
    <col min="6" max="6" width="19.140625" style="126" customWidth="1"/>
    <col min="7" max="7" width="19.421875" style="126" customWidth="1"/>
    <col min="8" max="16384" width="9.00390625" style="126" customWidth="1"/>
  </cols>
  <sheetData>
    <row r="1" spans="6:7" ht="15.75">
      <c r="F1" s="484" t="s">
        <v>1327</v>
      </c>
      <c r="G1" s="484"/>
    </row>
    <row r="2" spans="6:7" ht="15.75">
      <c r="F2" s="485" t="s">
        <v>1131</v>
      </c>
      <c r="G2" s="485"/>
    </row>
    <row r="3" spans="6:7" ht="15.75">
      <c r="F3" s="485" t="s">
        <v>318</v>
      </c>
      <c r="G3" s="485"/>
    </row>
    <row r="4" spans="6:7" ht="15.75">
      <c r="F4" s="485" t="s">
        <v>1562</v>
      </c>
      <c r="G4" s="485"/>
    </row>
    <row r="5" spans="6:7" ht="15.75">
      <c r="F5" s="101"/>
      <c r="G5" s="101"/>
    </row>
    <row r="6" spans="1:7" ht="15.75">
      <c r="A6" s="115"/>
      <c r="B6" s="115"/>
      <c r="C6" s="115"/>
      <c r="D6" s="115"/>
      <c r="E6" s="115"/>
      <c r="F6" s="115"/>
      <c r="G6" s="115"/>
    </row>
    <row r="7" spans="1:7" ht="72.75" customHeight="1">
      <c r="A7" s="481" t="s">
        <v>1620</v>
      </c>
      <c r="B7" s="481"/>
      <c r="C7" s="481"/>
      <c r="D7" s="481"/>
      <c r="E7" s="481"/>
      <c r="F7" s="481"/>
      <c r="G7" s="481"/>
    </row>
    <row r="8" spans="1:7" ht="15.75">
      <c r="A8" s="116"/>
      <c r="B8" s="115"/>
      <c r="C8" s="115"/>
      <c r="D8" s="115"/>
      <c r="E8" s="115"/>
      <c r="F8" s="115"/>
      <c r="G8" s="115"/>
    </row>
    <row r="9" spans="1:7" ht="15.75">
      <c r="A9" s="116"/>
      <c r="B9" s="115"/>
      <c r="C9" s="117"/>
      <c r="D9" s="115"/>
      <c r="E9" s="117"/>
      <c r="F9" s="115"/>
      <c r="G9" s="117" t="s">
        <v>278</v>
      </c>
    </row>
    <row r="10" spans="1:7" s="127" customFormat="1" ht="73.5" customHeight="1">
      <c r="A10" s="125" t="s">
        <v>713</v>
      </c>
      <c r="B10" s="486" t="s">
        <v>368</v>
      </c>
      <c r="C10" s="486"/>
      <c r="D10" s="486"/>
      <c r="E10" s="118" t="s">
        <v>1043</v>
      </c>
      <c r="F10" s="118" t="s">
        <v>1335</v>
      </c>
      <c r="G10" s="118" t="s">
        <v>1619</v>
      </c>
    </row>
    <row r="11" spans="1:7" ht="15.75">
      <c r="A11" s="119"/>
      <c r="B11" s="482">
        <v>1</v>
      </c>
      <c r="C11" s="482"/>
      <c r="D11" s="482"/>
      <c r="E11" s="120">
        <v>2</v>
      </c>
      <c r="F11" s="120">
        <v>3</v>
      </c>
      <c r="G11" s="120">
        <v>4</v>
      </c>
    </row>
    <row r="12" spans="1:7" ht="15.75">
      <c r="A12" s="121">
        <v>1</v>
      </c>
      <c r="B12" s="479" t="s">
        <v>1320</v>
      </c>
      <c r="C12" s="480"/>
      <c r="D12" s="480"/>
      <c r="E12" s="351">
        <v>1322</v>
      </c>
      <c r="F12" s="351">
        <v>1322</v>
      </c>
      <c r="G12" s="351">
        <v>1322</v>
      </c>
    </row>
    <row r="13" spans="1:7" ht="15.75">
      <c r="A13" s="121">
        <v>2</v>
      </c>
      <c r="B13" s="479" t="s">
        <v>640</v>
      </c>
      <c r="C13" s="480"/>
      <c r="D13" s="480"/>
      <c r="E13" s="351">
        <v>3377</v>
      </c>
      <c r="F13" s="351">
        <v>3377</v>
      </c>
      <c r="G13" s="351">
        <v>3377</v>
      </c>
    </row>
    <row r="14" spans="1:7" ht="15.75">
      <c r="A14" s="121">
        <v>3</v>
      </c>
      <c r="B14" s="479" t="s">
        <v>812</v>
      </c>
      <c r="C14" s="480"/>
      <c r="D14" s="480"/>
      <c r="E14" s="351">
        <v>6472</v>
      </c>
      <c r="F14" s="351">
        <v>6472</v>
      </c>
      <c r="G14" s="351">
        <v>6472</v>
      </c>
    </row>
    <row r="15" spans="1:7" ht="15.75">
      <c r="A15" s="121">
        <v>4</v>
      </c>
      <c r="B15" s="479" t="s">
        <v>595</v>
      </c>
      <c r="C15" s="480"/>
      <c r="D15" s="480"/>
      <c r="E15" s="351">
        <v>1051</v>
      </c>
      <c r="F15" s="351">
        <v>1051</v>
      </c>
      <c r="G15" s="351">
        <v>1051</v>
      </c>
    </row>
    <row r="16" spans="1:7" ht="15.75">
      <c r="A16" s="121">
        <v>5</v>
      </c>
      <c r="B16" s="479" t="s">
        <v>1321</v>
      </c>
      <c r="C16" s="480"/>
      <c r="D16" s="480"/>
      <c r="E16" s="351">
        <v>208</v>
      </c>
      <c r="F16" s="351">
        <v>208</v>
      </c>
      <c r="G16" s="351">
        <v>208</v>
      </c>
    </row>
    <row r="17" spans="1:7" ht="15.75">
      <c r="A17" s="121">
        <v>6</v>
      </c>
      <c r="B17" s="479" t="s">
        <v>163</v>
      </c>
      <c r="C17" s="479"/>
      <c r="D17" s="479"/>
      <c r="E17" s="351">
        <v>16971</v>
      </c>
      <c r="F17" s="351">
        <v>16971</v>
      </c>
      <c r="G17" s="351">
        <v>16971</v>
      </c>
    </row>
    <row r="18" spans="1:7" ht="15.75">
      <c r="A18" s="121">
        <v>7</v>
      </c>
      <c r="B18" s="479" t="s">
        <v>23</v>
      </c>
      <c r="C18" s="480"/>
      <c r="D18" s="480"/>
      <c r="E18" s="351">
        <v>3695</v>
      </c>
      <c r="F18" s="351">
        <v>3695</v>
      </c>
      <c r="G18" s="351">
        <v>3695</v>
      </c>
    </row>
    <row r="19" spans="1:7" ht="15.75">
      <c r="A19" s="121">
        <v>8</v>
      </c>
      <c r="B19" s="479" t="s">
        <v>1322</v>
      </c>
      <c r="C19" s="480"/>
      <c r="D19" s="480"/>
      <c r="E19" s="351">
        <v>4206</v>
      </c>
      <c r="F19" s="351">
        <v>4206</v>
      </c>
      <c r="G19" s="351">
        <v>4206</v>
      </c>
    </row>
    <row r="20" spans="1:7" ht="15.75">
      <c r="A20" s="121">
        <v>9</v>
      </c>
      <c r="B20" s="479" t="s">
        <v>1323</v>
      </c>
      <c r="C20" s="480"/>
      <c r="D20" s="480"/>
      <c r="E20" s="351">
        <v>938</v>
      </c>
      <c r="F20" s="351">
        <v>938</v>
      </c>
      <c r="G20" s="351">
        <v>938</v>
      </c>
    </row>
    <row r="21" spans="1:7" ht="15.75">
      <c r="A21" s="121">
        <v>10</v>
      </c>
      <c r="B21" s="479" t="s">
        <v>596</v>
      </c>
      <c r="C21" s="480"/>
      <c r="D21" s="480"/>
      <c r="E21" s="351">
        <v>1994</v>
      </c>
      <c r="F21" s="351">
        <v>1994</v>
      </c>
      <c r="G21" s="351">
        <v>1994</v>
      </c>
    </row>
    <row r="22" spans="1:7" ht="15.75">
      <c r="A22" s="121">
        <v>11</v>
      </c>
      <c r="B22" s="479" t="s">
        <v>1324</v>
      </c>
      <c r="C22" s="480"/>
      <c r="D22" s="480"/>
      <c r="E22" s="351">
        <v>1543</v>
      </c>
      <c r="F22" s="351">
        <v>1543</v>
      </c>
      <c r="G22" s="351">
        <v>1543</v>
      </c>
    </row>
    <row r="23" spans="1:7" ht="15.75">
      <c r="A23" s="121">
        <v>12</v>
      </c>
      <c r="B23" s="479" t="s">
        <v>1325</v>
      </c>
      <c r="C23" s="480"/>
      <c r="D23" s="480"/>
      <c r="E23" s="351">
        <v>3888</v>
      </c>
      <c r="F23" s="351">
        <v>3888</v>
      </c>
      <c r="G23" s="351">
        <v>3888</v>
      </c>
    </row>
    <row r="24" spans="1:7" ht="15.75">
      <c r="A24" s="121">
        <v>13</v>
      </c>
      <c r="B24" s="479" t="s">
        <v>1326</v>
      </c>
      <c r="C24" s="480"/>
      <c r="D24" s="480"/>
      <c r="E24" s="351">
        <v>1235</v>
      </c>
      <c r="F24" s="351">
        <v>1235</v>
      </c>
      <c r="G24" s="351">
        <v>1235</v>
      </c>
    </row>
    <row r="25" spans="1:7" ht="15.75">
      <c r="A25" s="122"/>
      <c r="B25" s="483" t="s">
        <v>597</v>
      </c>
      <c r="C25" s="480"/>
      <c r="D25" s="480"/>
      <c r="E25" s="123">
        <f>SUM(E12:E24)</f>
        <v>46900</v>
      </c>
      <c r="F25" s="123">
        <f>SUM(F12:F24)</f>
        <v>46900</v>
      </c>
      <c r="G25" s="123">
        <f>SUM(G12:G24)</f>
        <v>46900</v>
      </c>
    </row>
    <row r="26" spans="1:7" ht="15.75">
      <c r="A26" s="124"/>
      <c r="B26" s="124"/>
      <c r="C26" s="124"/>
      <c r="D26" s="115"/>
      <c r="E26" s="115"/>
      <c r="F26" s="115"/>
      <c r="G26" s="115"/>
    </row>
    <row r="27" spans="1:7" ht="15.75">
      <c r="A27" s="124"/>
      <c r="B27" s="124"/>
      <c r="C27" s="124"/>
      <c r="D27" s="115"/>
      <c r="E27" s="115"/>
      <c r="F27" s="115"/>
      <c r="G27" s="115"/>
    </row>
  </sheetData>
  <sheetProtection/>
  <mergeCells count="21">
    <mergeCell ref="B10:D10"/>
    <mergeCell ref="B18:D18"/>
    <mergeCell ref="B13:D13"/>
    <mergeCell ref="B21:D21"/>
    <mergeCell ref="F1:G1"/>
    <mergeCell ref="F2:G2"/>
    <mergeCell ref="F3:G3"/>
    <mergeCell ref="F4:G4"/>
    <mergeCell ref="B15:D15"/>
    <mergeCell ref="B12:D12"/>
    <mergeCell ref="B14:D14"/>
    <mergeCell ref="B22:D22"/>
    <mergeCell ref="A7:G7"/>
    <mergeCell ref="B11:D11"/>
    <mergeCell ref="B25:D25"/>
    <mergeCell ref="B17:D17"/>
    <mergeCell ref="B19:D19"/>
    <mergeCell ref="B20:D20"/>
    <mergeCell ref="B16:D16"/>
    <mergeCell ref="B24:D24"/>
    <mergeCell ref="B23:D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1:E28"/>
  <sheetViews>
    <sheetView view="pageBreakPreview" zoomScale="75" zoomScaleSheetLayoutView="75" zoomScalePageLayoutView="0" workbookViewId="0" topLeftCell="A1">
      <selection activeCell="C14" sqref="C14"/>
    </sheetView>
  </sheetViews>
  <sheetFormatPr defaultColWidth="9.00390625" defaultRowHeight="15"/>
  <cols>
    <col min="1" max="1" width="6.00390625" style="23" customWidth="1"/>
    <col min="2" max="2" width="44.57421875" style="23" customWidth="1"/>
    <col min="3" max="3" width="14.00390625" style="23" customWidth="1"/>
    <col min="4" max="4" width="15.28125" style="23" customWidth="1"/>
    <col min="5" max="5" width="13.8515625" style="23" customWidth="1"/>
    <col min="6" max="16384" width="9.00390625" style="128" customWidth="1"/>
  </cols>
  <sheetData>
    <row r="1" spans="4:5" ht="15" customHeight="1">
      <c r="D1" s="484" t="s">
        <v>1533</v>
      </c>
      <c r="E1" s="484"/>
    </row>
    <row r="2" spans="4:5" ht="15" customHeight="1">
      <c r="D2" s="485" t="s">
        <v>1131</v>
      </c>
      <c r="E2" s="485"/>
    </row>
    <row r="3" spans="4:5" ht="15" customHeight="1">
      <c r="D3" s="485" t="s">
        <v>318</v>
      </c>
      <c r="E3" s="485"/>
    </row>
    <row r="4" spans="4:5" ht="15" customHeight="1">
      <c r="D4" s="485" t="s">
        <v>1562</v>
      </c>
      <c r="E4" s="485"/>
    </row>
    <row r="5" spans="4:5" ht="15" customHeight="1">
      <c r="D5" s="242"/>
      <c r="E5" s="242"/>
    </row>
    <row r="6" spans="1:5" ht="49.5" customHeight="1">
      <c r="A6" s="487" t="s">
        <v>1669</v>
      </c>
      <c r="B6" s="487"/>
      <c r="C6" s="487"/>
      <c r="D6" s="487"/>
      <c r="E6" s="487"/>
    </row>
    <row r="7" spans="1:5" ht="15.75" customHeight="1">
      <c r="A7" s="40"/>
      <c r="B7" s="40"/>
      <c r="C7" s="40"/>
      <c r="D7" s="40"/>
      <c r="E7" s="129" t="s">
        <v>278</v>
      </c>
    </row>
    <row r="8" spans="1:5" s="130" customFormat="1" ht="46.5" customHeight="1">
      <c r="A8" s="42" t="s">
        <v>713</v>
      </c>
      <c r="B8" s="42" t="s">
        <v>368</v>
      </c>
      <c r="C8" s="353" t="s">
        <v>1043</v>
      </c>
      <c r="D8" s="28" t="s">
        <v>1335</v>
      </c>
      <c r="E8" s="28" t="s">
        <v>1619</v>
      </c>
    </row>
    <row r="9" spans="1:5" ht="15" customHeight="1">
      <c r="A9" s="43"/>
      <c r="B9" s="43">
        <v>1</v>
      </c>
      <c r="C9" s="206">
        <v>2</v>
      </c>
      <c r="D9" s="43">
        <v>3</v>
      </c>
      <c r="E9" s="43">
        <v>4</v>
      </c>
    </row>
    <row r="10" spans="1:5" ht="18" customHeight="1">
      <c r="A10" s="22">
        <v>1</v>
      </c>
      <c r="B10" s="44" t="s">
        <v>1320</v>
      </c>
      <c r="C10" s="354">
        <v>4084235</v>
      </c>
      <c r="D10" s="131">
        <v>4158225</v>
      </c>
      <c r="E10" s="131">
        <v>4153185</v>
      </c>
    </row>
    <row r="11" spans="1:5" ht="18" customHeight="1">
      <c r="A11" s="22">
        <v>2</v>
      </c>
      <c r="B11" s="44" t="s">
        <v>640</v>
      </c>
      <c r="C11" s="354">
        <v>9480376</v>
      </c>
      <c r="D11" s="131">
        <v>9861539</v>
      </c>
      <c r="E11" s="131">
        <v>9841515</v>
      </c>
    </row>
    <row r="12" spans="1:5" ht="18" customHeight="1">
      <c r="A12" s="22">
        <v>3</v>
      </c>
      <c r="B12" s="44" t="s">
        <v>812</v>
      </c>
      <c r="C12" s="354">
        <v>131571</v>
      </c>
      <c r="D12" s="131">
        <v>500822</v>
      </c>
      <c r="E12" s="131">
        <v>490162</v>
      </c>
    </row>
    <row r="13" spans="1:5" ht="18" customHeight="1">
      <c r="A13" s="22">
        <v>4</v>
      </c>
      <c r="B13" s="44" t="s">
        <v>595</v>
      </c>
      <c r="C13" s="354">
        <v>7762635</v>
      </c>
      <c r="D13" s="131">
        <v>7804331</v>
      </c>
      <c r="E13" s="131">
        <v>7803147</v>
      </c>
    </row>
    <row r="14" spans="1:5" ht="18" customHeight="1">
      <c r="A14" s="22">
        <v>5</v>
      </c>
      <c r="B14" s="44" t="s">
        <v>1321</v>
      </c>
      <c r="C14" s="354">
        <v>1355955</v>
      </c>
      <c r="D14" s="131">
        <v>1360131</v>
      </c>
      <c r="E14" s="131">
        <v>1357663</v>
      </c>
    </row>
    <row r="15" spans="1:5" ht="18" customHeight="1">
      <c r="A15" s="22">
        <v>6</v>
      </c>
      <c r="B15" s="45" t="s">
        <v>163</v>
      </c>
      <c r="C15" s="354">
        <v>21235176</v>
      </c>
      <c r="D15" s="131">
        <v>21806291</v>
      </c>
      <c r="E15" s="131">
        <v>21705230</v>
      </c>
    </row>
    <row r="16" spans="1:5" ht="18" customHeight="1">
      <c r="A16" s="22">
        <v>7</v>
      </c>
      <c r="B16" s="44" t="s">
        <v>23</v>
      </c>
      <c r="C16" s="354">
        <v>5171209</v>
      </c>
      <c r="D16" s="131">
        <v>5451088</v>
      </c>
      <c r="E16" s="131">
        <v>5444178</v>
      </c>
    </row>
    <row r="17" spans="1:5" ht="18" customHeight="1">
      <c r="A17" s="22">
        <v>8</v>
      </c>
      <c r="B17" s="44" t="s">
        <v>1322</v>
      </c>
      <c r="C17" s="354">
        <v>7702505</v>
      </c>
      <c r="D17" s="131">
        <v>8040521</v>
      </c>
      <c r="E17" s="131">
        <v>8026692</v>
      </c>
    </row>
    <row r="18" spans="1:5" ht="18" customHeight="1">
      <c r="A18" s="22">
        <v>9</v>
      </c>
      <c r="B18" s="44" t="s">
        <v>1323</v>
      </c>
      <c r="C18" s="354">
        <v>4554180</v>
      </c>
      <c r="D18" s="131">
        <v>4639183</v>
      </c>
      <c r="E18" s="131">
        <v>4637351</v>
      </c>
    </row>
    <row r="19" spans="1:5" ht="18" customHeight="1">
      <c r="A19" s="22">
        <v>10</v>
      </c>
      <c r="B19" s="44" t="s">
        <v>596</v>
      </c>
      <c r="C19" s="354">
        <v>6067157</v>
      </c>
      <c r="D19" s="131">
        <v>6230509</v>
      </c>
      <c r="E19" s="131">
        <v>6222351</v>
      </c>
    </row>
    <row r="20" spans="1:5" ht="18" customHeight="1">
      <c r="A20" s="22">
        <v>11</v>
      </c>
      <c r="B20" s="44" t="s">
        <v>1324</v>
      </c>
      <c r="C20" s="354">
        <v>5877911</v>
      </c>
      <c r="D20" s="131">
        <v>5994651</v>
      </c>
      <c r="E20" s="131">
        <v>5988679</v>
      </c>
    </row>
    <row r="21" spans="1:5" ht="18" customHeight="1">
      <c r="A21" s="22">
        <v>12</v>
      </c>
      <c r="B21" s="44" t="s">
        <v>1325</v>
      </c>
      <c r="C21" s="354">
        <v>8636542</v>
      </c>
      <c r="D21" s="131">
        <v>8955366</v>
      </c>
      <c r="E21" s="131">
        <v>8946094</v>
      </c>
    </row>
    <row r="22" spans="1:5" ht="18" customHeight="1">
      <c r="A22" s="22">
        <v>13</v>
      </c>
      <c r="B22" s="44" t="s">
        <v>1326</v>
      </c>
      <c r="C22" s="354">
        <v>5686948</v>
      </c>
      <c r="D22" s="131">
        <v>5703903</v>
      </c>
      <c r="E22" s="131">
        <v>5702103</v>
      </c>
    </row>
    <row r="23" spans="1:5" ht="18" customHeight="1">
      <c r="A23" s="22"/>
      <c r="B23" s="46" t="s">
        <v>597</v>
      </c>
      <c r="C23" s="211">
        <f>SUM(C10:C22)</f>
        <v>87746400</v>
      </c>
      <c r="D23" s="47">
        <f>SUM(D10:D22)</f>
        <v>90506560</v>
      </c>
      <c r="E23" s="47">
        <f>SUM(E10:E22)</f>
        <v>90318350</v>
      </c>
    </row>
    <row r="24" spans="1:5" ht="24" customHeight="1">
      <c r="A24" s="488"/>
      <c r="B24" s="489"/>
      <c r="C24" s="489"/>
      <c r="D24" s="489"/>
      <c r="E24" s="489"/>
    </row>
    <row r="25" spans="1:5" ht="9.75" customHeight="1">
      <c r="A25" s="490"/>
      <c r="B25" s="490"/>
      <c r="C25" s="490"/>
      <c r="D25" s="490"/>
      <c r="E25" s="490"/>
    </row>
    <row r="26" spans="1:5" ht="23.25" customHeight="1" hidden="1">
      <c r="A26" s="490"/>
      <c r="B26" s="490"/>
      <c r="C26" s="490"/>
      <c r="D26" s="490"/>
      <c r="E26" s="490"/>
    </row>
    <row r="27" spans="1:5" ht="12.75">
      <c r="A27" s="132"/>
      <c r="B27" s="132"/>
      <c r="C27" s="132"/>
      <c r="D27" s="132"/>
      <c r="E27" s="132"/>
    </row>
    <row r="28" spans="1:5" ht="12.75">
      <c r="A28" s="133"/>
      <c r="B28" s="134"/>
      <c r="C28" s="266"/>
      <c r="D28" s="72"/>
      <c r="E28" s="72"/>
    </row>
  </sheetData>
  <sheetProtection/>
  <mergeCells count="6">
    <mergeCell ref="D3:E3"/>
    <mergeCell ref="D1:E1"/>
    <mergeCell ref="D2:E2"/>
    <mergeCell ref="D4:E4"/>
    <mergeCell ref="A6:E6"/>
    <mergeCell ref="A24:E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1:G19"/>
  <sheetViews>
    <sheetView view="pageBreakPreview" zoomScale="60" zoomScalePageLayoutView="0" workbookViewId="0" topLeftCell="A1">
      <selection activeCell="C4" sqref="C4:E4"/>
    </sheetView>
  </sheetViews>
  <sheetFormatPr defaultColWidth="9.00390625" defaultRowHeight="15"/>
  <cols>
    <col min="1" max="1" width="6.00390625" style="6" customWidth="1"/>
    <col min="2" max="2" width="35.8515625" style="6" customWidth="1"/>
    <col min="3" max="3" width="13.7109375" style="6" customWidth="1"/>
    <col min="4" max="4" width="14.00390625" style="6" customWidth="1"/>
    <col min="5" max="5" width="15.140625" style="6" customWidth="1"/>
    <col min="6" max="6" width="22.140625" style="6" customWidth="1"/>
    <col min="7" max="7" width="23.57421875" style="6" customWidth="1"/>
    <col min="8" max="16384" width="9.00390625" style="2" customWidth="1"/>
  </cols>
  <sheetData>
    <row r="1" spans="2:7" ht="23.25" customHeight="1">
      <c r="B1" s="136"/>
      <c r="C1" s="460" t="s">
        <v>1333</v>
      </c>
      <c r="D1" s="460"/>
      <c r="E1" s="460"/>
      <c r="F1" s="136"/>
      <c r="G1" s="159"/>
    </row>
    <row r="2" spans="2:7" ht="15.75">
      <c r="B2" s="5"/>
      <c r="C2" s="5"/>
      <c r="D2" s="491" t="s">
        <v>1131</v>
      </c>
      <c r="E2" s="491"/>
      <c r="F2" s="191"/>
      <c r="G2" s="191"/>
    </row>
    <row r="3" spans="2:7" ht="15.75">
      <c r="B3" s="5"/>
      <c r="C3" s="491" t="s">
        <v>318</v>
      </c>
      <c r="D3" s="491"/>
      <c r="E3" s="491"/>
      <c r="F3" s="192"/>
      <c r="G3" s="191"/>
    </row>
    <row r="4" spans="2:7" ht="17.25" customHeight="1">
      <c r="B4" s="5"/>
      <c r="C4" s="413" t="s">
        <v>1568</v>
      </c>
      <c r="D4" s="413"/>
      <c r="E4" s="413"/>
      <c r="F4" s="193"/>
      <c r="G4" s="193"/>
    </row>
    <row r="6" spans="1:7" ht="95.25" customHeight="1">
      <c r="A6" s="492" t="s">
        <v>1641</v>
      </c>
      <c r="B6" s="492"/>
      <c r="C6" s="492"/>
      <c r="D6" s="492"/>
      <c r="E6" s="492"/>
      <c r="F6" s="194"/>
      <c r="G6" s="194"/>
    </row>
    <row r="7" spans="1:7" ht="22.5" customHeight="1">
      <c r="A7" s="135"/>
      <c r="B7" s="135"/>
      <c r="C7" s="135"/>
      <c r="D7" s="135"/>
      <c r="E7" s="135"/>
      <c r="F7" s="135"/>
      <c r="G7" s="135"/>
    </row>
    <row r="8" spans="1:7" ht="25.5" customHeight="1">
      <c r="A8" s="135"/>
      <c r="B8" s="135"/>
      <c r="C8" s="135"/>
      <c r="D8" s="135"/>
      <c r="E8" s="142" t="s">
        <v>278</v>
      </c>
      <c r="F8" s="135"/>
      <c r="G8" s="161"/>
    </row>
    <row r="9" spans="1:7" s="163" customFormat="1" ht="33" customHeight="1">
      <c r="A9" s="493" t="s">
        <v>713</v>
      </c>
      <c r="B9" s="493" t="s">
        <v>368</v>
      </c>
      <c r="C9" s="467" t="s">
        <v>1370</v>
      </c>
      <c r="D9" s="468"/>
      <c r="E9" s="469"/>
      <c r="F9" s="195"/>
      <c r="G9" s="195"/>
    </row>
    <row r="10" spans="1:5" s="163" customFormat="1" ht="15" customHeight="1">
      <c r="A10" s="466"/>
      <c r="B10" s="466"/>
      <c r="C10" s="162" t="s">
        <v>1043</v>
      </c>
      <c r="D10" s="162" t="s">
        <v>1335</v>
      </c>
      <c r="E10" s="162" t="s">
        <v>1619</v>
      </c>
    </row>
    <row r="11" spans="1:7" ht="15" customHeight="1">
      <c r="A11" s="164"/>
      <c r="B11" s="164">
        <v>1</v>
      </c>
      <c r="C11" s="164">
        <v>2</v>
      </c>
      <c r="D11" s="164">
        <v>3</v>
      </c>
      <c r="E11" s="164">
        <v>4</v>
      </c>
      <c r="F11" s="2"/>
      <c r="G11" s="2"/>
    </row>
    <row r="12" spans="1:7" ht="15" customHeight="1">
      <c r="A12" s="164">
        <v>1</v>
      </c>
      <c r="B12" s="196" t="s">
        <v>640</v>
      </c>
      <c r="C12" s="352">
        <v>15140</v>
      </c>
      <c r="D12" s="197">
        <v>15140</v>
      </c>
      <c r="E12" s="197">
        <v>15140</v>
      </c>
      <c r="F12" s="2"/>
      <c r="G12" s="2"/>
    </row>
    <row r="13" spans="1:7" ht="18" customHeight="1">
      <c r="A13" s="151">
        <v>2</v>
      </c>
      <c r="B13" s="165" t="s">
        <v>812</v>
      </c>
      <c r="C13" s="352">
        <v>41635</v>
      </c>
      <c r="D13" s="198">
        <v>41635</v>
      </c>
      <c r="E13" s="198">
        <v>41635</v>
      </c>
      <c r="F13" s="2"/>
      <c r="G13" s="2"/>
    </row>
    <row r="14" spans="1:7" ht="18" customHeight="1">
      <c r="A14" s="151">
        <v>3</v>
      </c>
      <c r="B14" s="168" t="s">
        <v>163</v>
      </c>
      <c r="C14" s="352">
        <v>68130</v>
      </c>
      <c r="D14" s="198">
        <v>68130</v>
      </c>
      <c r="E14" s="198">
        <v>68130</v>
      </c>
      <c r="F14" s="2"/>
      <c r="G14" s="2"/>
    </row>
    <row r="15" spans="1:7" ht="18" customHeight="1">
      <c r="A15" s="151">
        <v>4</v>
      </c>
      <c r="B15" s="165" t="s">
        <v>23</v>
      </c>
      <c r="C15" s="352">
        <v>18925</v>
      </c>
      <c r="D15" s="198">
        <v>18925</v>
      </c>
      <c r="E15" s="198">
        <v>18925</v>
      </c>
      <c r="F15" s="2"/>
      <c r="G15" s="2"/>
    </row>
    <row r="16" spans="1:7" ht="18" customHeight="1">
      <c r="A16" s="151">
        <v>5</v>
      </c>
      <c r="B16" s="165" t="s">
        <v>1323</v>
      </c>
      <c r="C16" s="352">
        <v>7570</v>
      </c>
      <c r="D16" s="198">
        <v>7570</v>
      </c>
      <c r="E16" s="198">
        <v>7570</v>
      </c>
      <c r="F16" s="2"/>
      <c r="G16" s="2"/>
    </row>
    <row r="17" spans="1:7" ht="18" customHeight="1">
      <c r="A17" s="151"/>
      <c r="B17" s="169" t="s">
        <v>597</v>
      </c>
      <c r="C17" s="199">
        <f>SUM(C12:C16)</f>
        <v>151400</v>
      </c>
      <c r="D17" s="199">
        <f>SUM(D12:D16)</f>
        <v>151400</v>
      </c>
      <c r="E17" s="199">
        <f>SUM(E12:E16)</f>
        <v>151400</v>
      </c>
      <c r="F17" s="2"/>
      <c r="G17" s="2"/>
    </row>
    <row r="18" spans="1:7" ht="25.5" customHeight="1">
      <c r="A18" s="135"/>
      <c r="B18" s="135"/>
      <c r="C18" s="135"/>
      <c r="D18" s="135"/>
      <c r="E18" s="135"/>
      <c r="F18" s="135"/>
      <c r="G18" s="161"/>
    </row>
    <row r="19" ht="15.75">
      <c r="A19" s="200"/>
    </row>
  </sheetData>
  <sheetProtection/>
  <mergeCells count="8">
    <mergeCell ref="C1:E1"/>
    <mergeCell ref="D2:E2"/>
    <mergeCell ref="C3:E3"/>
    <mergeCell ref="C4:E4"/>
    <mergeCell ref="A6:E6"/>
    <mergeCell ref="A9:A10"/>
    <mergeCell ref="B9:B10"/>
    <mergeCell ref="C9:E9"/>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J14"/>
  <sheetViews>
    <sheetView view="pageBreakPreview" zoomScale="60" zoomScalePageLayoutView="0" workbookViewId="0" topLeftCell="A1">
      <selection activeCell="I4" sqref="I4:J4"/>
    </sheetView>
  </sheetViews>
  <sheetFormatPr defaultColWidth="9.00390625" defaultRowHeight="15"/>
  <cols>
    <col min="1" max="1" width="8.140625" style="12" customWidth="1"/>
    <col min="2" max="2" width="6.421875" style="12" customWidth="1"/>
    <col min="3" max="4" width="9.140625" style="12" customWidth="1"/>
    <col min="5" max="5" width="7.7109375" style="12" customWidth="1"/>
    <col min="6" max="6" width="5.421875" style="12" customWidth="1"/>
    <col min="7" max="7" width="6.140625" style="12" hidden="1" customWidth="1"/>
    <col min="8" max="8" width="18.421875" style="12" customWidth="1"/>
    <col min="9" max="9" width="15.140625" style="12" bestFit="1" customWidth="1"/>
    <col min="10" max="10" width="15.57421875" style="12" customWidth="1"/>
    <col min="11" max="16384" width="9.00390625" style="12" customWidth="1"/>
  </cols>
  <sheetData>
    <row r="1" spans="9:10" ht="15.75">
      <c r="I1" s="496" t="s">
        <v>731</v>
      </c>
      <c r="J1" s="496"/>
    </row>
    <row r="2" spans="9:10" ht="15.75">
      <c r="I2" s="497" t="s">
        <v>1131</v>
      </c>
      <c r="J2" s="497"/>
    </row>
    <row r="3" spans="9:10" ht="15.75">
      <c r="I3" s="497" t="s">
        <v>318</v>
      </c>
      <c r="J3" s="497"/>
    </row>
    <row r="4" spans="9:10" ht="15.75">
      <c r="I4" s="497" t="s">
        <v>1562</v>
      </c>
      <c r="J4" s="497"/>
    </row>
    <row r="5" spans="9:10" ht="15.75">
      <c r="I5" s="243"/>
      <c r="J5" s="243"/>
    </row>
    <row r="6" spans="1:10" ht="48.75" customHeight="1">
      <c r="A6" s="495" t="s">
        <v>1621</v>
      </c>
      <c r="B6" s="495"/>
      <c r="C6" s="495"/>
      <c r="D6" s="495"/>
      <c r="E6" s="495"/>
      <c r="F6" s="495"/>
      <c r="G6" s="495"/>
      <c r="H6" s="495"/>
      <c r="I6" s="495"/>
      <c r="J6" s="495"/>
    </row>
    <row r="8" spans="6:10" ht="15.75">
      <c r="F8" s="2"/>
      <c r="G8" s="2"/>
      <c r="H8" s="2"/>
      <c r="J8" s="12" t="s">
        <v>358</v>
      </c>
    </row>
    <row r="9" ht="9" customHeight="1"/>
    <row r="10" spans="1:10" ht="40.5" customHeight="1">
      <c r="A10" s="11" t="s">
        <v>359</v>
      </c>
      <c r="B10" s="464" t="s">
        <v>360</v>
      </c>
      <c r="C10" s="464"/>
      <c r="D10" s="464"/>
      <c r="E10" s="464"/>
      <c r="F10" s="464"/>
      <c r="G10" s="464"/>
      <c r="H10" s="4" t="s">
        <v>1043</v>
      </c>
      <c r="I10" s="4" t="s">
        <v>1335</v>
      </c>
      <c r="J10" s="4" t="s">
        <v>1619</v>
      </c>
    </row>
    <row r="11" spans="1:10" ht="15.75">
      <c r="A11" s="11"/>
      <c r="B11" s="464">
        <v>1</v>
      </c>
      <c r="C11" s="464"/>
      <c r="D11" s="464"/>
      <c r="E11" s="464"/>
      <c r="F11" s="464"/>
      <c r="G11" s="464"/>
      <c r="H11" s="4">
        <v>2</v>
      </c>
      <c r="I11" s="4">
        <v>3</v>
      </c>
      <c r="J11" s="4">
        <v>4</v>
      </c>
    </row>
    <row r="12" spans="1:10" ht="51.75" customHeight="1">
      <c r="A12" s="13" t="s">
        <v>714</v>
      </c>
      <c r="B12" s="494" t="s">
        <v>361</v>
      </c>
      <c r="C12" s="494"/>
      <c r="D12" s="494"/>
      <c r="E12" s="494"/>
      <c r="F12" s="494"/>
      <c r="G12" s="494"/>
      <c r="H12" s="19">
        <f>H13-H14</f>
        <v>0</v>
      </c>
      <c r="I12" s="19">
        <f>I13-I14</f>
        <v>0</v>
      </c>
      <c r="J12" s="19">
        <f>J13-J14</f>
        <v>0</v>
      </c>
    </row>
    <row r="13" spans="1:10" ht="18.75" customHeight="1">
      <c r="A13" s="13" t="s">
        <v>362</v>
      </c>
      <c r="B13" s="494" t="s">
        <v>363</v>
      </c>
      <c r="C13" s="494"/>
      <c r="D13" s="494"/>
      <c r="E13" s="494"/>
      <c r="F13" s="494"/>
      <c r="G13" s="494"/>
      <c r="H13" s="19">
        <v>0</v>
      </c>
      <c r="I13" s="19">
        <v>0</v>
      </c>
      <c r="J13" s="19">
        <v>0</v>
      </c>
    </row>
    <row r="14" spans="1:10" ht="18.75" customHeight="1">
      <c r="A14" s="13" t="s">
        <v>364</v>
      </c>
      <c r="B14" s="494" t="s">
        <v>365</v>
      </c>
      <c r="C14" s="494"/>
      <c r="D14" s="494"/>
      <c r="E14" s="494"/>
      <c r="F14" s="494"/>
      <c r="G14" s="494"/>
      <c r="H14" s="19">
        <v>0</v>
      </c>
      <c r="I14" s="19">
        <v>0</v>
      </c>
      <c r="J14" s="19">
        <v>0</v>
      </c>
    </row>
  </sheetData>
  <sheetProtection/>
  <mergeCells count="10">
    <mergeCell ref="B13:G13"/>
    <mergeCell ref="B14:G14"/>
    <mergeCell ref="A6:J6"/>
    <mergeCell ref="B10:G10"/>
    <mergeCell ref="B11:G11"/>
    <mergeCell ref="I1:J1"/>
    <mergeCell ref="I2:J2"/>
    <mergeCell ref="I3:J3"/>
    <mergeCell ref="I4:J4"/>
    <mergeCell ref="B12:G12"/>
  </mergeCells>
  <printOptions/>
  <pageMargins left="0.7480314960629921" right="0.7480314960629921" top="0.984251968503937" bottom="0.984251968503937" header="0.5118110236220472" footer="0.5118110236220472"/>
  <pageSetup fitToHeight="1" fitToWidth="1" horizontalDpi="1200" verticalDpi="1200" orientation="portrait" paperSize="9" scale="91" r:id="rId1"/>
</worksheet>
</file>

<file path=xl/worksheets/sheet15.xml><?xml version="1.0" encoding="utf-8"?>
<worksheet xmlns="http://schemas.openxmlformats.org/spreadsheetml/2006/main" xmlns:r="http://schemas.openxmlformats.org/officeDocument/2006/relationships">
  <sheetPr>
    <tabColor theme="9" tint="-0.24997000396251678"/>
    <pageSetUpPr fitToPage="1"/>
  </sheetPr>
  <dimension ref="A1:E25"/>
  <sheetViews>
    <sheetView view="pageBreakPreview" zoomScale="75" zoomScaleSheetLayoutView="75" zoomScalePageLayoutView="0" workbookViewId="0" topLeftCell="A1">
      <selection activeCell="B4" sqref="B4:E4"/>
    </sheetView>
  </sheetViews>
  <sheetFormatPr defaultColWidth="9.00390625" defaultRowHeight="15"/>
  <cols>
    <col min="1" max="1" width="9.00390625" style="201" customWidth="1"/>
    <col min="2" max="2" width="37.7109375" style="201" customWidth="1"/>
    <col min="3" max="4" width="11.140625" style="201" customWidth="1"/>
    <col min="5" max="5" width="13.57421875" style="201" customWidth="1"/>
    <col min="6" max="16384" width="9.00390625" style="201" customWidth="1"/>
  </cols>
  <sheetData>
    <row r="1" spans="2:5" ht="15" customHeight="1">
      <c r="B1" s="499" t="s">
        <v>1334</v>
      </c>
      <c r="C1" s="499"/>
      <c r="D1" s="499"/>
      <c r="E1" s="499"/>
    </row>
    <row r="2" spans="2:5" ht="15" customHeight="1">
      <c r="B2" s="500" t="s">
        <v>1131</v>
      </c>
      <c r="C2" s="500"/>
      <c r="D2" s="500"/>
      <c r="E2" s="500"/>
    </row>
    <row r="3" spans="2:5" ht="15" customHeight="1">
      <c r="B3" s="500" t="s">
        <v>318</v>
      </c>
      <c r="C3" s="500"/>
      <c r="D3" s="500"/>
      <c r="E3" s="500"/>
    </row>
    <row r="4" spans="2:5" ht="15" customHeight="1">
      <c r="B4" s="500" t="s">
        <v>1562</v>
      </c>
      <c r="C4" s="500"/>
      <c r="D4" s="500"/>
      <c r="E4" s="500"/>
    </row>
    <row r="5" spans="2:5" ht="15" customHeight="1">
      <c r="B5" s="244"/>
      <c r="C5" s="244"/>
      <c r="D5" s="244"/>
      <c r="E5" s="244"/>
    </row>
    <row r="6" spans="1:5" ht="12.75">
      <c r="A6" s="202"/>
      <c r="B6" s="202"/>
      <c r="C6" s="202"/>
      <c r="D6" s="202"/>
      <c r="E6" s="202"/>
    </row>
    <row r="7" spans="1:5" ht="66.75" customHeight="1">
      <c r="A7" s="498" t="s">
        <v>1642</v>
      </c>
      <c r="B7" s="498"/>
      <c r="C7" s="498"/>
      <c r="D7" s="498"/>
      <c r="E7" s="498"/>
    </row>
    <row r="8" spans="1:5" ht="12.75">
      <c r="A8" s="203"/>
      <c r="B8" s="203"/>
      <c r="C8" s="203"/>
      <c r="D8" s="203"/>
      <c r="E8" s="203"/>
    </row>
    <row r="9" spans="1:5" ht="12.75">
      <c r="A9" s="203"/>
      <c r="B9" s="203"/>
      <c r="C9" s="203"/>
      <c r="D9" s="203"/>
      <c r="E9" s="204" t="s">
        <v>278</v>
      </c>
    </row>
    <row r="10" spans="1:5" ht="25.5">
      <c r="A10" s="205" t="s">
        <v>713</v>
      </c>
      <c r="B10" s="205" t="s">
        <v>368</v>
      </c>
      <c r="C10" s="205" t="s">
        <v>1043</v>
      </c>
      <c r="D10" s="205" t="s">
        <v>1335</v>
      </c>
      <c r="E10" s="28" t="s">
        <v>1619</v>
      </c>
    </row>
    <row r="11" spans="1:5" ht="12.75">
      <c r="A11" s="206"/>
      <c r="B11" s="206">
        <v>1</v>
      </c>
      <c r="C11" s="206">
        <v>2</v>
      </c>
      <c r="D11" s="206">
        <v>3</v>
      </c>
      <c r="E11" s="206">
        <v>4</v>
      </c>
    </row>
    <row r="12" spans="1:5" ht="12.75">
      <c r="A12" s="207">
        <v>1</v>
      </c>
      <c r="B12" s="208" t="s">
        <v>1320</v>
      </c>
      <c r="C12" s="213">
        <v>24400</v>
      </c>
      <c r="D12" s="213">
        <v>24400</v>
      </c>
      <c r="E12" s="213">
        <v>24400</v>
      </c>
    </row>
    <row r="13" spans="1:5" ht="12.75">
      <c r="A13" s="207">
        <v>2</v>
      </c>
      <c r="B13" s="208" t="s">
        <v>640</v>
      </c>
      <c r="C13" s="213">
        <v>60400</v>
      </c>
      <c r="D13" s="213">
        <v>60400</v>
      </c>
      <c r="E13" s="213">
        <v>60400</v>
      </c>
    </row>
    <row r="14" spans="1:5" ht="12.75">
      <c r="A14" s="207">
        <v>3</v>
      </c>
      <c r="B14" s="208" t="s">
        <v>812</v>
      </c>
      <c r="C14" s="213">
        <v>105300</v>
      </c>
      <c r="D14" s="213">
        <v>105300</v>
      </c>
      <c r="E14" s="213">
        <v>105300</v>
      </c>
    </row>
    <row r="15" spans="1:5" ht="12.75">
      <c r="A15" s="207">
        <v>4</v>
      </c>
      <c r="B15" s="208" t="s">
        <v>595</v>
      </c>
      <c r="C15" s="213">
        <v>18100</v>
      </c>
      <c r="D15" s="213">
        <v>18100</v>
      </c>
      <c r="E15" s="213">
        <v>18100</v>
      </c>
    </row>
    <row r="16" spans="1:5" ht="12.75">
      <c r="A16" s="207">
        <v>5</v>
      </c>
      <c r="B16" s="208" t="s">
        <v>1321</v>
      </c>
      <c r="C16" s="213">
        <v>4700</v>
      </c>
      <c r="D16" s="213">
        <v>4700</v>
      </c>
      <c r="E16" s="213">
        <v>4700</v>
      </c>
    </row>
    <row r="17" spans="1:5" ht="12.75">
      <c r="A17" s="207">
        <v>6</v>
      </c>
      <c r="B17" s="209" t="s">
        <v>163</v>
      </c>
      <c r="C17" s="214">
        <v>295300</v>
      </c>
      <c r="D17" s="214">
        <v>295300</v>
      </c>
      <c r="E17" s="214">
        <v>295300</v>
      </c>
    </row>
    <row r="18" spans="1:5" ht="12.75">
      <c r="A18" s="207">
        <v>7</v>
      </c>
      <c r="B18" s="208" t="s">
        <v>23</v>
      </c>
      <c r="C18" s="213">
        <v>62300</v>
      </c>
      <c r="D18" s="213">
        <v>62300</v>
      </c>
      <c r="E18" s="213">
        <v>62300</v>
      </c>
    </row>
    <row r="19" spans="1:5" ht="12.75">
      <c r="A19" s="207">
        <v>8</v>
      </c>
      <c r="B19" s="208" t="s">
        <v>1322</v>
      </c>
      <c r="C19" s="213">
        <v>76100</v>
      </c>
      <c r="D19" s="213">
        <v>76100</v>
      </c>
      <c r="E19" s="213">
        <v>76100</v>
      </c>
    </row>
    <row r="20" spans="1:5" ht="12.75">
      <c r="A20" s="207">
        <v>9</v>
      </c>
      <c r="B20" s="208" t="s">
        <v>1323</v>
      </c>
      <c r="C20" s="213">
        <v>16700</v>
      </c>
      <c r="D20" s="213">
        <v>16700</v>
      </c>
      <c r="E20" s="213">
        <v>16700</v>
      </c>
    </row>
    <row r="21" spans="1:5" ht="12.75">
      <c r="A21" s="207">
        <v>10</v>
      </c>
      <c r="B21" s="208" t="s">
        <v>596</v>
      </c>
      <c r="C21" s="213">
        <v>36800</v>
      </c>
      <c r="D21" s="213">
        <v>36800</v>
      </c>
      <c r="E21" s="213">
        <v>36800</v>
      </c>
    </row>
    <row r="22" spans="1:5" ht="12.75">
      <c r="A22" s="207">
        <v>11</v>
      </c>
      <c r="B22" s="208" t="s">
        <v>1324</v>
      </c>
      <c r="C22" s="213">
        <v>26500</v>
      </c>
      <c r="D22" s="213">
        <v>26500</v>
      </c>
      <c r="E22" s="213">
        <v>26500</v>
      </c>
    </row>
    <row r="23" spans="1:5" ht="12.75">
      <c r="A23" s="207">
        <v>12</v>
      </c>
      <c r="B23" s="208" t="s">
        <v>1325</v>
      </c>
      <c r="C23" s="213">
        <v>69000</v>
      </c>
      <c r="D23" s="213">
        <v>69000</v>
      </c>
      <c r="E23" s="213">
        <v>69000</v>
      </c>
    </row>
    <row r="24" spans="1:5" ht="12.75">
      <c r="A24" s="207">
        <v>13</v>
      </c>
      <c r="B24" s="208" t="s">
        <v>1326</v>
      </c>
      <c r="C24" s="213">
        <v>22100</v>
      </c>
      <c r="D24" s="213">
        <v>22100</v>
      </c>
      <c r="E24" s="213">
        <v>22100</v>
      </c>
    </row>
    <row r="25" spans="1:5" ht="12.75">
      <c r="A25" s="207"/>
      <c r="B25" s="210" t="s">
        <v>597</v>
      </c>
      <c r="C25" s="211">
        <f>SUM(C12:C24)</f>
        <v>817700</v>
      </c>
      <c r="D25" s="211">
        <f>SUM(D12:D24)</f>
        <v>817700</v>
      </c>
      <c r="E25" s="211">
        <f>SUM(E12:E24)</f>
        <v>817700</v>
      </c>
    </row>
  </sheetData>
  <sheetProtection/>
  <mergeCells count="5">
    <mergeCell ref="A7:E7"/>
    <mergeCell ref="B1:E1"/>
    <mergeCell ref="B2:E2"/>
    <mergeCell ref="B3:E3"/>
    <mergeCell ref="B4:E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E24"/>
  <sheetViews>
    <sheetView view="pageBreakPreview" zoomScale="75" zoomScaleSheetLayoutView="75" zoomScalePageLayoutView="0" workbookViewId="0" topLeftCell="A1">
      <selection activeCell="B4" sqref="B4:E4"/>
    </sheetView>
  </sheetViews>
  <sheetFormatPr defaultColWidth="9.00390625" defaultRowHeight="15"/>
  <cols>
    <col min="1" max="1" width="9.00390625" style="39" customWidth="1"/>
    <col min="2" max="2" width="46.140625" style="39" customWidth="1"/>
    <col min="3" max="4" width="12.28125" style="39" customWidth="1"/>
    <col min="5" max="5" width="12.8515625" style="39" customWidth="1"/>
    <col min="6" max="16384" width="9.00390625" style="39" customWidth="1"/>
  </cols>
  <sheetData>
    <row r="1" spans="2:5" ht="15" customHeight="1">
      <c r="B1" s="499" t="s">
        <v>1331</v>
      </c>
      <c r="C1" s="499"/>
      <c r="D1" s="499"/>
      <c r="E1" s="499"/>
    </row>
    <row r="2" spans="2:5" ht="15" customHeight="1">
      <c r="B2" s="500" t="s">
        <v>1131</v>
      </c>
      <c r="C2" s="500"/>
      <c r="D2" s="500"/>
      <c r="E2" s="500"/>
    </row>
    <row r="3" spans="2:5" ht="15" customHeight="1">
      <c r="B3" s="500" t="s">
        <v>318</v>
      </c>
      <c r="C3" s="500"/>
      <c r="D3" s="500"/>
      <c r="E3" s="500"/>
    </row>
    <row r="4" spans="2:5" ht="15" customHeight="1">
      <c r="B4" s="500" t="s">
        <v>1562</v>
      </c>
      <c r="C4" s="500"/>
      <c r="D4" s="500"/>
      <c r="E4" s="500"/>
    </row>
    <row r="5" spans="2:5" ht="15" customHeight="1">
      <c r="B5" s="244"/>
      <c r="C5" s="244"/>
      <c r="D5" s="244"/>
      <c r="E5" s="244"/>
    </row>
    <row r="6" spans="1:5" ht="80.25" customHeight="1">
      <c r="A6" s="502" t="s">
        <v>1644</v>
      </c>
      <c r="B6" s="502"/>
      <c r="C6" s="502"/>
      <c r="D6" s="502"/>
      <c r="E6" s="502"/>
    </row>
    <row r="7" spans="1:5" ht="12.75">
      <c r="A7" s="40"/>
      <c r="B7" s="40"/>
      <c r="C7" s="40"/>
      <c r="D7" s="40"/>
      <c r="E7" s="40"/>
    </row>
    <row r="8" spans="1:5" ht="12.75">
      <c r="A8" s="40"/>
      <c r="B8" s="40"/>
      <c r="C8" s="40"/>
      <c r="D8" s="40"/>
      <c r="E8" s="41" t="s">
        <v>278</v>
      </c>
    </row>
    <row r="9" spans="1:5" s="48" customFormat="1" ht="15.75" customHeight="1">
      <c r="A9" s="42" t="s">
        <v>713</v>
      </c>
      <c r="B9" s="42" t="s">
        <v>368</v>
      </c>
      <c r="C9" s="42" t="s">
        <v>1043</v>
      </c>
      <c r="D9" s="42" t="s">
        <v>1335</v>
      </c>
      <c r="E9" s="28" t="s">
        <v>1619</v>
      </c>
    </row>
    <row r="10" spans="1:5" ht="12.75">
      <c r="A10" s="43"/>
      <c r="B10" s="43">
        <v>1</v>
      </c>
      <c r="C10" s="43">
        <v>2</v>
      </c>
      <c r="D10" s="43">
        <v>3</v>
      </c>
      <c r="E10" s="43">
        <v>4</v>
      </c>
    </row>
    <row r="11" spans="1:5" ht="12.75">
      <c r="A11" s="22">
        <v>1</v>
      </c>
      <c r="B11" s="208" t="s">
        <v>640</v>
      </c>
      <c r="C11" s="212">
        <v>732702</v>
      </c>
      <c r="D11" s="212">
        <v>500000</v>
      </c>
      <c r="E11" s="49">
        <v>0</v>
      </c>
    </row>
    <row r="12" spans="1:5" ht="12.75">
      <c r="A12" s="22">
        <v>2</v>
      </c>
      <c r="B12" s="208" t="s">
        <v>812</v>
      </c>
      <c r="C12" s="212">
        <v>2496994</v>
      </c>
      <c r="D12" s="212">
        <v>0</v>
      </c>
      <c r="E12" s="49">
        <v>0</v>
      </c>
    </row>
    <row r="13" spans="1:5" ht="12.75">
      <c r="A13" s="22">
        <v>3</v>
      </c>
      <c r="B13" s="208" t="s">
        <v>595</v>
      </c>
      <c r="C13" s="212">
        <v>934319</v>
      </c>
      <c r="D13" s="212">
        <v>0</v>
      </c>
      <c r="E13" s="49">
        <v>0</v>
      </c>
    </row>
    <row r="14" spans="1:5" ht="12.75">
      <c r="A14" s="22">
        <v>4</v>
      </c>
      <c r="B14" s="209" t="s">
        <v>163</v>
      </c>
      <c r="C14" s="212">
        <v>0</v>
      </c>
      <c r="D14" s="212">
        <v>1209200</v>
      </c>
      <c r="E14" s="49">
        <v>4374353</v>
      </c>
    </row>
    <row r="15" spans="1:5" ht="12.75">
      <c r="A15" s="22">
        <v>5</v>
      </c>
      <c r="B15" s="44" t="s">
        <v>23</v>
      </c>
      <c r="C15" s="212">
        <v>2045185</v>
      </c>
      <c r="D15" s="212">
        <v>0</v>
      </c>
      <c r="E15" s="49">
        <v>0</v>
      </c>
    </row>
    <row r="16" spans="1:5" ht="12.75">
      <c r="A16" s="22">
        <v>6</v>
      </c>
      <c r="B16" s="208" t="s">
        <v>596</v>
      </c>
      <c r="C16" s="212">
        <v>0</v>
      </c>
      <c r="D16" s="212">
        <v>1200000</v>
      </c>
      <c r="E16" s="49">
        <v>0</v>
      </c>
    </row>
    <row r="17" spans="1:5" ht="12.75">
      <c r="A17" s="22">
        <v>7</v>
      </c>
      <c r="B17" s="44" t="s">
        <v>1324</v>
      </c>
      <c r="C17" s="212">
        <v>0</v>
      </c>
      <c r="D17" s="212">
        <v>800000</v>
      </c>
      <c r="E17" s="49">
        <v>0</v>
      </c>
    </row>
    <row r="18" spans="1:5" ht="12.75">
      <c r="A18" s="22">
        <v>8</v>
      </c>
      <c r="B18" s="44" t="s">
        <v>1325</v>
      </c>
      <c r="C18" s="212">
        <v>0</v>
      </c>
      <c r="D18" s="212">
        <v>2500000</v>
      </c>
      <c r="E18" s="49">
        <v>1834847</v>
      </c>
    </row>
    <row r="19" spans="1:5" ht="12.75">
      <c r="A19" s="22"/>
      <c r="B19" s="46" t="s">
        <v>597</v>
      </c>
      <c r="C19" s="47">
        <f>SUM(C11:C18)</f>
        <v>6209200</v>
      </c>
      <c r="D19" s="47">
        <f>SUM(D11:D18)</f>
        <v>6209200</v>
      </c>
      <c r="E19" s="47">
        <f>SUM(E11:E18)</f>
        <v>6209200</v>
      </c>
    </row>
    <row r="21" spans="1:5" ht="12.75" hidden="1">
      <c r="A21" s="501"/>
      <c r="B21" s="501"/>
      <c r="C21" s="501"/>
      <c r="D21" s="501"/>
      <c r="E21" s="501"/>
    </row>
    <row r="22" spans="1:5" ht="12.75" hidden="1">
      <c r="A22" s="501"/>
      <c r="B22" s="501"/>
      <c r="C22" s="501"/>
      <c r="D22" s="501"/>
      <c r="E22" s="501"/>
    </row>
    <row r="23" spans="1:5" ht="12.75" hidden="1">
      <c r="A23" s="501"/>
      <c r="B23" s="501"/>
      <c r="C23" s="501"/>
      <c r="D23" s="501"/>
      <c r="E23" s="501"/>
    </row>
    <row r="24" spans="1:5" ht="12.75" hidden="1">
      <c r="A24" s="501"/>
      <c r="B24" s="501"/>
      <c r="C24" s="501"/>
      <c r="D24" s="501"/>
      <c r="E24" s="501"/>
    </row>
  </sheetData>
  <sheetProtection/>
  <mergeCells count="6">
    <mergeCell ref="A21:E24"/>
    <mergeCell ref="B1:E1"/>
    <mergeCell ref="B3:E3"/>
    <mergeCell ref="B4:E4"/>
    <mergeCell ref="A6:E6"/>
    <mergeCell ref="B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E24"/>
  <sheetViews>
    <sheetView view="pageBreakPreview" zoomScaleSheetLayoutView="100" zoomScalePageLayoutView="0" workbookViewId="0" topLeftCell="A1">
      <selection activeCell="D4" sqref="D4:E4"/>
    </sheetView>
  </sheetViews>
  <sheetFormatPr defaultColWidth="9.140625" defaultRowHeight="15"/>
  <cols>
    <col min="2" max="2" width="42.00390625" style="0" customWidth="1"/>
    <col min="3" max="3" width="12.57421875" style="0" customWidth="1"/>
    <col min="4" max="4" width="13.00390625" style="0" customWidth="1"/>
    <col min="5" max="5" width="13.8515625" style="0" customWidth="1"/>
  </cols>
  <sheetData>
    <row r="1" spans="4:5" ht="15">
      <c r="D1" s="504" t="s">
        <v>1622</v>
      </c>
      <c r="E1" s="504"/>
    </row>
    <row r="2" spans="4:5" ht="15">
      <c r="D2" s="503" t="s">
        <v>1131</v>
      </c>
      <c r="E2" s="503"/>
    </row>
    <row r="3" spans="4:5" ht="15">
      <c r="D3" s="503" t="s">
        <v>318</v>
      </c>
      <c r="E3" s="503"/>
    </row>
    <row r="4" spans="4:5" ht="15">
      <c r="D4" s="503" t="s">
        <v>1562</v>
      </c>
      <c r="E4" s="503"/>
    </row>
    <row r="6" spans="1:5" ht="80.25" customHeight="1">
      <c r="A6" s="502" t="s">
        <v>1646</v>
      </c>
      <c r="B6" s="502"/>
      <c r="C6" s="502"/>
      <c r="D6" s="502"/>
      <c r="E6" s="502"/>
    </row>
    <row r="7" spans="1:5" ht="15">
      <c r="A7" s="40"/>
      <c r="B7" s="40"/>
      <c r="C7" s="40"/>
      <c r="D7" s="40"/>
      <c r="E7" s="40"/>
    </row>
    <row r="8" spans="1:5" ht="15">
      <c r="A8" s="40"/>
      <c r="B8" s="40"/>
      <c r="C8" s="40"/>
      <c r="D8" s="40"/>
      <c r="E8" s="41" t="s">
        <v>278</v>
      </c>
    </row>
    <row r="9" spans="1:5" ht="15">
      <c r="A9" s="42" t="s">
        <v>713</v>
      </c>
      <c r="B9" s="42" t="s">
        <v>368</v>
      </c>
      <c r="C9" s="42" t="s">
        <v>1043</v>
      </c>
      <c r="D9" s="42" t="s">
        <v>1335</v>
      </c>
      <c r="E9" s="28" t="s">
        <v>1619</v>
      </c>
    </row>
    <row r="10" spans="1:5" ht="15">
      <c r="A10" s="43"/>
      <c r="B10" s="43">
        <v>1</v>
      </c>
      <c r="C10" s="43">
        <v>2</v>
      </c>
      <c r="D10" s="43">
        <v>3</v>
      </c>
      <c r="E10" s="43">
        <v>4</v>
      </c>
    </row>
    <row r="11" spans="1:5" ht="15">
      <c r="A11" s="22">
        <v>1</v>
      </c>
      <c r="B11" s="44" t="s">
        <v>1320</v>
      </c>
      <c r="C11" s="234">
        <v>117702</v>
      </c>
      <c r="D11" s="234">
        <v>122411</v>
      </c>
      <c r="E11" s="233">
        <v>127308</v>
      </c>
    </row>
    <row r="12" spans="1:5" ht="15">
      <c r="A12" s="22">
        <v>2</v>
      </c>
      <c r="B12" s="44" t="s">
        <v>640</v>
      </c>
      <c r="C12" s="234">
        <v>105091</v>
      </c>
      <c r="D12" s="234">
        <v>109294</v>
      </c>
      <c r="E12" s="233">
        <v>113668</v>
      </c>
    </row>
    <row r="13" spans="1:5" ht="15">
      <c r="A13" s="22">
        <v>3</v>
      </c>
      <c r="B13" s="44" t="s">
        <v>812</v>
      </c>
      <c r="C13" s="234">
        <v>225595</v>
      </c>
      <c r="D13" s="234">
        <v>234621</v>
      </c>
      <c r="E13" s="233">
        <v>244008</v>
      </c>
    </row>
    <row r="14" spans="1:5" ht="15">
      <c r="A14" s="22">
        <v>4</v>
      </c>
      <c r="B14" s="44" t="s">
        <v>595</v>
      </c>
      <c r="C14" s="234">
        <v>131714</v>
      </c>
      <c r="D14" s="234">
        <v>136984</v>
      </c>
      <c r="E14" s="233">
        <v>142464</v>
      </c>
    </row>
    <row r="15" spans="1:5" ht="15">
      <c r="A15" s="22">
        <v>5</v>
      </c>
      <c r="B15" s="44" t="s">
        <v>1321</v>
      </c>
      <c r="C15" s="234">
        <v>75665</v>
      </c>
      <c r="D15" s="234">
        <v>78693</v>
      </c>
      <c r="E15" s="233">
        <v>81841</v>
      </c>
    </row>
    <row r="16" spans="1:5" ht="15">
      <c r="A16" s="22">
        <v>6</v>
      </c>
      <c r="B16" s="45" t="s">
        <v>163</v>
      </c>
      <c r="C16" s="212">
        <v>661372</v>
      </c>
      <c r="D16" s="212">
        <v>687833</v>
      </c>
      <c r="E16" s="233">
        <v>715352</v>
      </c>
    </row>
    <row r="17" spans="1:5" ht="15">
      <c r="A17" s="22">
        <v>7</v>
      </c>
      <c r="B17" s="44" t="s">
        <v>23</v>
      </c>
      <c r="C17" s="234">
        <v>137319</v>
      </c>
      <c r="D17" s="234">
        <v>142813</v>
      </c>
      <c r="E17" s="233">
        <v>148526</v>
      </c>
    </row>
    <row r="18" spans="1:5" ht="15">
      <c r="A18" s="22">
        <v>8</v>
      </c>
      <c r="B18" s="44" t="s">
        <v>1322</v>
      </c>
      <c r="C18" s="234">
        <v>290051</v>
      </c>
      <c r="D18" s="234">
        <v>301655</v>
      </c>
      <c r="E18" s="233">
        <v>313724</v>
      </c>
    </row>
    <row r="19" spans="1:5" ht="15">
      <c r="A19" s="22">
        <v>9</v>
      </c>
      <c r="B19" s="44" t="s">
        <v>1323</v>
      </c>
      <c r="C19" s="234">
        <v>60252</v>
      </c>
      <c r="D19" s="234">
        <v>62663</v>
      </c>
      <c r="E19" s="233">
        <v>65170</v>
      </c>
    </row>
    <row r="20" spans="1:5" ht="15">
      <c r="A20" s="22">
        <v>10</v>
      </c>
      <c r="B20" s="44" t="s">
        <v>596</v>
      </c>
      <c r="C20" s="234">
        <v>142924</v>
      </c>
      <c r="D20" s="234">
        <v>148642</v>
      </c>
      <c r="E20" s="233">
        <v>154589</v>
      </c>
    </row>
    <row r="21" spans="1:5" ht="15">
      <c r="A21" s="22">
        <v>11</v>
      </c>
      <c r="B21" s="44" t="s">
        <v>1324</v>
      </c>
      <c r="C21" s="234">
        <v>138720</v>
      </c>
      <c r="D21" s="234">
        <v>144270</v>
      </c>
      <c r="E21" s="233">
        <v>150042</v>
      </c>
    </row>
    <row r="22" spans="1:5" ht="15">
      <c r="A22" s="22">
        <v>12</v>
      </c>
      <c r="B22" s="44" t="s">
        <v>1325</v>
      </c>
      <c r="C22" s="234">
        <v>162541</v>
      </c>
      <c r="D22" s="234">
        <v>169044</v>
      </c>
      <c r="E22" s="233">
        <v>175807</v>
      </c>
    </row>
    <row r="23" spans="1:5" ht="15">
      <c r="A23" s="22">
        <v>13</v>
      </c>
      <c r="B23" s="44" t="s">
        <v>1326</v>
      </c>
      <c r="C23" s="234">
        <v>63054</v>
      </c>
      <c r="D23" s="234">
        <v>65577</v>
      </c>
      <c r="E23" s="233">
        <v>68201</v>
      </c>
    </row>
    <row r="24" spans="1:5" ht="15">
      <c r="A24" s="22"/>
      <c r="B24" s="46" t="s">
        <v>597</v>
      </c>
      <c r="C24" s="47">
        <f>SUM(C11:C23)</f>
        <v>2312000</v>
      </c>
      <c r="D24" s="47">
        <f>SUM(D11:D23)</f>
        <v>2404500</v>
      </c>
      <c r="E24" s="47">
        <f>SUM(E11:E23)</f>
        <v>2500700</v>
      </c>
    </row>
  </sheetData>
  <sheetProtection/>
  <mergeCells count="5">
    <mergeCell ref="A6:E6"/>
    <mergeCell ref="D4:E4"/>
    <mergeCell ref="D1:E1"/>
    <mergeCell ref="D2:E2"/>
    <mergeCell ref="D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sheetPr>
    <tabColor theme="9" tint="-0.24997000396251678"/>
    <pageSetUpPr fitToPage="1"/>
  </sheetPr>
  <dimension ref="A1:E19"/>
  <sheetViews>
    <sheetView view="pageBreakPreview" zoomScaleSheetLayoutView="100" zoomScalePageLayoutView="0" workbookViewId="0" topLeftCell="A1">
      <selection activeCell="D4" sqref="D4:E4"/>
    </sheetView>
  </sheetViews>
  <sheetFormatPr defaultColWidth="9.140625" defaultRowHeight="15"/>
  <cols>
    <col min="2" max="2" width="36.28125" style="0" customWidth="1"/>
    <col min="3" max="3" width="12.57421875" style="0" customWidth="1"/>
    <col min="4" max="4" width="13.00390625" style="0" customWidth="1"/>
    <col min="5" max="5" width="13.8515625" style="0" customWidth="1"/>
  </cols>
  <sheetData>
    <row r="1" spans="4:5" ht="15">
      <c r="D1" s="504" t="s">
        <v>1569</v>
      </c>
      <c r="E1" s="504"/>
    </row>
    <row r="2" spans="4:5" ht="15">
      <c r="D2" s="503" t="s">
        <v>1131</v>
      </c>
      <c r="E2" s="503"/>
    </row>
    <row r="3" spans="4:5" ht="15">
      <c r="D3" s="503" t="s">
        <v>318</v>
      </c>
      <c r="E3" s="503"/>
    </row>
    <row r="4" spans="4:5" ht="15">
      <c r="D4" s="503" t="s">
        <v>1562</v>
      </c>
      <c r="E4" s="503"/>
    </row>
    <row r="6" spans="1:5" ht="80.25" customHeight="1">
      <c r="A6" s="502" t="s">
        <v>1648</v>
      </c>
      <c r="B6" s="502"/>
      <c r="C6" s="502"/>
      <c r="D6" s="502"/>
      <c r="E6" s="502"/>
    </row>
    <row r="7" spans="1:5" ht="15">
      <c r="A7" s="40"/>
      <c r="B7" s="40"/>
      <c r="C7" s="40"/>
      <c r="D7" s="40"/>
      <c r="E7" s="40"/>
    </row>
    <row r="8" spans="1:5" ht="15">
      <c r="A8" s="40"/>
      <c r="B8" s="40"/>
      <c r="C8" s="40"/>
      <c r="D8" s="40"/>
      <c r="E8" s="41" t="s">
        <v>278</v>
      </c>
    </row>
    <row r="9" spans="1:5" ht="25.5">
      <c r="A9" s="42" t="s">
        <v>713</v>
      </c>
      <c r="B9" s="42" t="s">
        <v>368</v>
      </c>
      <c r="C9" s="42" t="s">
        <v>1043</v>
      </c>
      <c r="D9" s="42" t="s">
        <v>1335</v>
      </c>
      <c r="E9" s="28" t="s">
        <v>1619</v>
      </c>
    </row>
    <row r="10" spans="1:5" ht="15">
      <c r="A10" s="43"/>
      <c r="B10" s="43">
        <v>1</v>
      </c>
      <c r="C10" s="43">
        <v>2</v>
      </c>
      <c r="D10" s="43">
        <v>3</v>
      </c>
      <c r="E10" s="43">
        <v>4</v>
      </c>
    </row>
    <row r="11" spans="1:5" ht="15">
      <c r="A11" s="22">
        <v>1</v>
      </c>
      <c r="B11" s="44" t="s">
        <v>1320</v>
      </c>
      <c r="C11" s="234">
        <v>0</v>
      </c>
      <c r="D11" s="234">
        <v>0</v>
      </c>
      <c r="E11" s="233">
        <v>14791</v>
      </c>
    </row>
    <row r="12" spans="1:5" ht="15">
      <c r="A12" s="22">
        <v>2</v>
      </c>
      <c r="B12" s="44" t="s">
        <v>640</v>
      </c>
      <c r="C12" s="234">
        <v>100300</v>
      </c>
      <c r="D12" s="234">
        <v>0</v>
      </c>
      <c r="E12" s="233">
        <v>0</v>
      </c>
    </row>
    <row r="13" spans="1:5" ht="15">
      <c r="A13" s="22">
        <v>3</v>
      </c>
      <c r="B13" s="44" t="s">
        <v>812</v>
      </c>
      <c r="C13" s="234">
        <v>0</v>
      </c>
      <c r="D13" s="234">
        <v>157260</v>
      </c>
      <c r="E13" s="233">
        <v>109509</v>
      </c>
    </row>
    <row r="14" spans="1:5" ht="15">
      <c r="A14" s="22">
        <v>4</v>
      </c>
      <c r="B14" s="44" t="s">
        <v>595</v>
      </c>
      <c r="C14" s="234">
        <v>0</v>
      </c>
      <c r="D14" s="234">
        <v>62150</v>
      </c>
      <c r="E14" s="233">
        <v>0</v>
      </c>
    </row>
    <row r="15" spans="1:5" ht="15">
      <c r="A15" s="22">
        <v>5</v>
      </c>
      <c r="B15" s="45" t="s">
        <v>163</v>
      </c>
      <c r="C15" s="212">
        <v>109000</v>
      </c>
      <c r="D15" s="212">
        <v>0</v>
      </c>
      <c r="E15" s="233">
        <v>150000</v>
      </c>
    </row>
    <row r="16" spans="1:5" ht="15">
      <c r="A16" s="22">
        <v>6</v>
      </c>
      <c r="B16" s="44" t="s">
        <v>23</v>
      </c>
      <c r="C16" s="234">
        <v>35000</v>
      </c>
      <c r="D16" s="234">
        <v>0</v>
      </c>
      <c r="E16" s="233">
        <v>0</v>
      </c>
    </row>
    <row r="17" spans="1:5" ht="15">
      <c r="A17" s="22">
        <v>7</v>
      </c>
      <c r="B17" s="44" t="s">
        <v>596</v>
      </c>
      <c r="C17" s="234">
        <v>0</v>
      </c>
      <c r="D17" s="234">
        <v>54890</v>
      </c>
      <c r="E17" s="233">
        <v>0</v>
      </c>
    </row>
    <row r="18" spans="1:5" ht="15">
      <c r="A18" s="22">
        <v>8</v>
      </c>
      <c r="B18" s="44" t="s">
        <v>1324</v>
      </c>
      <c r="C18" s="234">
        <v>30000</v>
      </c>
      <c r="D18" s="234">
        <v>0</v>
      </c>
      <c r="E18" s="233">
        <v>0</v>
      </c>
    </row>
    <row r="19" spans="1:5" ht="15">
      <c r="A19" s="22"/>
      <c r="B19" s="46" t="s">
        <v>597</v>
      </c>
      <c r="C19" s="47">
        <f>SUM(C11:C18)</f>
        <v>274300</v>
      </c>
      <c r="D19" s="47">
        <f>SUM(D11:D18)</f>
        <v>274300</v>
      </c>
      <c r="E19" s="47">
        <f>SUM(E11:E18)</f>
        <v>274300</v>
      </c>
    </row>
  </sheetData>
  <sheetProtection/>
  <mergeCells count="5">
    <mergeCell ref="A6:E6"/>
    <mergeCell ref="D4:E4"/>
    <mergeCell ref="D1:E1"/>
    <mergeCell ref="D2:E2"/>
    <mergeCell ref="D3:E3"/>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A1:E14"/>
  <sheetViews>
    <sheetView view="pageBreakPreview" zoomScaleSheetLayoutView="100" zoomScalePageLayoutView="0" workbookViewId="0" topLeftCell="A1">
      <selection activeCell="M31" sqref="M31"/>
    </sheetView>
  </sheetViews>
  <sheetFormatPr defaultColWidth="9.140625" defaultRowHeight="15"/>
  <cols>
    <col min="2" max="2" width="39.8515625" style="0" customWidth="1"/>
    <col min="3" max="3" width="12.57421875" style="0" customWidth="1"/>
    <col min="4" max="4" width="13.00390625" style="0" customWidth="1"/>
    <col min="5" max="5" width="13.8515625" style="0" customWidth="1"/>
  </cols>
  <sheetData>
    <row r="1" spans="4:5" ht="15">
      <c r="D1" s="504" t="s">
        <v>1623</v>
      </c>
      <c r="E1" s="504"/>
    </row>
    <row r="2" spans="4:5" ht="15">
      <c r="D2" s="503" t="s">
        <v>1131</v>
      </c>
      <c r="E2" s="503"/>
    </row>
    <row r="3" spans="4:5" ht="15">
      <c r="D3" s="503" t="s">
        <v>318</v>
      </c>
      <c r="E3" s="503"/>
    </row>
    <row r="4" spans="4:5" ht="15">
      <c r="D4" s="503" t="s">
        <v>1562</v>
      </c>
      <c r="E4" s="503"/>
    </row>
    <row r="6" spans="1:5" ht="64.5" customHeight="1">
      <c r="A6" s="502" t="s">
        <v>1651</v>
      </c>
      <c r="B6" s="502"/>
      <c r="C6" s="502"/>
      <c r="D6" s="502"/>
      <c r="E6" s="502"/>
    </row>
    <row r="7" spans="1:5" ht="15">
      <c r="A7" s="40"/>
      <c r="B7" s="40"/>
      <c r="C7" s="40"/>
      <c r="D7" s="40"/>
      <c r="E7" s="40"/>
    </row>
    <row r="8" spans="1:5" ht="15">
      <c r="A8" s="40"/>
      <c r="B8" s="40"/>
      <c r="C8" s="40"/>
      <c r="D8" s="40"/>
      <c r="E8" s="41" t="s">
        <v>278</v>
      </c>
    </row>
    <row r="9" spans="1:5" ht="15">
      <c r="A9" s="42" t="s">
        <v>713</v>
      </c>
      <c r="B9" s="42" t="s">
        <v>368</v>
      </c>
      <c r="C9" s="42" t="s">
        <v>1043</v>
      </c>
      <c r="D9" s="42" t="s">
        <v>1335</v>
      </c>
      <c r="E9" s="28" t="s">
        <v>1619</v>
      </c>
    </row>
    <row r="10" spans="1:5" ht="15">
      <c r="A10" s="43"/>
      <c r="B10" s="43">
        <v>1</v>
      </c>
      <c r="C10" s="43">
        <v>2</v>
      </c>
      <c r="D10" s="43">
        <v>3</v>
      </c>
      <c r="E10" s="43">
        <v>4</v>
      </c>
    </row>
    <row r="11" spans="1:5" ht="15">
      <c r="A11" s="22">
        <v>1</v>
      </c>
      <c r="B11" s="44" t="s">
        <v>812</v>
      </c>
      <c r="C11" s="234">
        <v>97000</v>
      </c>
      <c r="D11" s="234">
        <v>0</v>
      </c>
      <c r="E11" s="233">
        <v>0</v>
      </c>
    </row>
    <row r="12" spans="1:5" ht="15">
      <c r="A12" s="22">
        <v>2</v>
      </c>
      <c r="B12" s="44" t="s">
        <v>595</v>
      </c>
      <c r="C12" s="234">
        <v>70000</v>
      </c>
      <c r="D12" s="234">
        <v>0</v>
      </c>
      <c r="E12" s="233">
        <v>0</v>
      </c>
    </row>
    <row r="13" spans="1:5" ht="15">
      <c r="A13" s="22">
        <v>3</v>
      </c>
      <c r="B13" s="44" t="s">
        <v>1324</v>
      </c>
      <c r="C13" s="234">
        <v>48600</v>
      </c>
      <c r="D13" s="234">
        <v>0</v>
      </c>
      <c r="E13" s="233">
        <v>0</v>
      </c>
    </row>
    <row r="14" spans="1:5" ht="15">
      <c r="A14" s="22"/>
      <c r="B14" s="46" t="s">
        <v>597</v>
      </c>
      <c r="C14" s="47">
        <f>SUM(C11:C13)</f>
        <v>215600</v>
      </c>
      <c r="D14" s="47">
        <f>SUM(D11:D13)</f>
        <v>0</v>
      </c>
      <c r="E14" s="47">
        <f>SUM(E11:E13)</f>
        <v>0</v>
      </c>
    </row>
  </sheetData>
  <sheetProtection/>
  <mergeCells count="5">
    <mergeCell ref="A6:E6"/>
    <mergeCell ref="D4:E4"/>
    <mergeCell ref="D1:E1"/>
    <mergeCell ref="D2:E2"/>
    <mergeCell ref="D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1:J24"/>
  <sheetViews>
    <sheetView view="pageBreakPreview" zoomScale="75" zoomScaleSheetLayoutView="75" zoomScalePageLayoutView="0" workbookViewId="0" topLeftCell="A1">
      <selection activeCell="E4" sqref="E4:F4"/>
    </sheetView>
  </sheetViews>
  <sheetFormatPr defaultColWidth="9.140625" defaultRowHeight="15"/>
  <cols>
    <col min="1" max="1" width="5.57421875" style="6" customWidth="1"/>
    <col min="2" max="2" width="29.8515625" style="1" customWidth="1"/>
    <col min="3" max="3" width="71.00390625" style="6" customWidth="1"/>
    <col min="4" max="4" width="17.7109375" style="7" bestFit="1" customWidth="1"/>
    <col min="5" max="5" width="17.7109375" style="6" bestFit="1" customWidth="1"/>
    <col min="6" max="6" width="17.28125" style="6" customWidth="1"/>
    <col min="7" max="7" width="15.421875" style="7" bestFit="1" customWidth="1"/>
    <col min="8" max="16384" width="9.140625" style="6" customWidth="1"/>
  </cols>
  <sheetData>
    <row r="1" spans="5:6" ht="15.75">
      <c r="E1" s="411" t="s">
        <v>18</v>
      </c>
      <c r="F1" s="411"/>
    </row>
    <row r="2" spans="5:6" ht="15.75">
      <c r="E2" s="412" t="s">
        <v>1131</v>
      </c>
      <c r="F2" s="412"/>
    </row>
    <row r="3" spans="5:6" ht="15.75">
      <c r="E3" s="412" t="s">
        <v>318</v>
      </c>
      <c r="F3" s="412"/>
    </row>
    <row r="4" spans="5:6" ht="15.75">
      <c r="E4" s="413" t="s">
        <v>1562</v>
      </c>
      <c r="F4" s="413"/>
    </row>
    <row r="5" spans="5:6" ht="15.75">
      <c r="E5" s="238"/>
      <c r="F5" s="238"/>
    </row>
    <row r="6" spans="1:6" ht="21" customHeight="1">
      <c r="A6" s="407" t="s">
        <v>1625</v>
      </c>
      <c r="B6" s="408"/>
      <c r="C6" s="408"/>
      <c r="D6" s="408"/>
      <c r="E6" s="408"/>
      <c r="F6" s="408"/>
    </row>
    <row r="8" ht="15.75">
      <c r="F8" s="5" t="s">
        <v>278</v>
      </c>
    </row>
    <row r="9" spans="1:7" s="15" customFormat="1" ht="15.75" customHeight="1">
      <c r="A9" s="20" t="s">
        <v>713</v>
      </c>
      <c r="B9" s="20" t="s">
        <v>299</v>
      </c>
      <c r="C9" s="20" t="s">
        <v>279</v>
      </c>
      <c r="D9" s="3" t="s">
        <v>1043</v>
      </c>
      <c r="E9" s="3" t="s">
        <v>1335</v>
      </c>
      <c r="F9" s="3" t="s">
        <v>1619</v>
      </c>
      <c r="G9" s="268"/>
    </row>
    <row r="10" spans="1:7" s="23" customFormat="1" ht="12.75">
      <c r="A10" s="21"/>
      <c r="B10" s="22">
        <v>1</v>
      </c>
      <c r="C10" s="22">
        <v>2</v>
      </c>
      <c r="D10" s="22">
        <v>3</v>
      </c>
      <c r="E10" s="22">
        <v>4</v>
      </c>
      <c r="F10" s="22">
        <v>5</v>
      </c>
      <c r="G10" s="269"/>
    </row>
    <row r="11" spans="1:6" ht="36" customHeight="1">
      <c r="A11" s="9">
        <v>1</v>
      </c>
      <c r="B11" s="16" t="s">
        <v>435</v>
      </c>
      <c r="C11" s="8" t="s">
        <v>434</v>
      </c>
      <c r="D11" s="14">
        <f>D12</f>
        <v>0</v>
      </c>
      <c r="E11" s="14">
        <f>E12</f>
        <v>0</v>
      </c>
      <c r="F11" s="14">
        <f>F12</f>
        <v>0</v>
      </c>
    </row>
    <row r="12" spans="1:6" ht="15.75">
      <c r="A12" s="9">
        <v>2</v>
      </c>
      <c r="B12" s="9" t="s">
        <v>48</v>
      </c>
      <c r="C12" s="8" t="s">
        <v>392</v>
      </c>
      <c r="D12" s="17">
        <f>D20+D16</f>
        <v>0</v>
      </c>
      <c r="E12" s="17">
        <f>E20+E16</f>
        <v>0</v>
      </c>
      <c r="F12" s="17">
        <f>F20+F16</f>
        <v>0</v>
      </c>
    </row>
    <row r="13" spans="1:6" ht="15.75">
      <c r="A13" s="9">
        <v>3</v>
      </c>
      <c r="B13" s="9" t="s">
        <v>49</v>
      </c>
      <c r="C13" s="8" t="s">
        <v>707</v>
      </c>
      <c r="D13" s="17">
        <f>D14</f>
        <v>-682763150</v>
      </c>
      <c r="E13" s="17">
        <f aca="true" t="shared" si="0" ref="E13:F15">E14</f>
        <v>-651093356</v>
      </c>
      <c r="F13" s="17">
        <f t="shared" si="0"/>
        <v>-646911463</v>
      </c>
    </row>
    <row r="14" spans="1:8" ht="15.75">
      <c r="A14" s="9">
        <v>4</v>
      </c>
      <c r="B14" s="9" t="s">
        <v>50</v>
      </c>
      <c r="C14" s="8" t="s">
        <v>297</v>
      </c>
      <c r="D14" s="17">
        <f>D15</f>
        <v>-682763150</v>
      </c>
      <c r="E14" s="17">
        <f t="shared" si="0"/>
        <v>-651093356</v>
      </c>
      <c r="F14" s="17">
        <f t="shared" si="0"/>
        <v>-646911463</v>
      </c>
      <c r="G14" s="267"/>
      <c r="H14" s="160"/>
    </row>
    <row r="15" spans="1:6" ht="15.75">
      <c r="A15" s="9">
        <v>5</v>
      </c>
      <c r="B15" s="9" t="s">
        <v>51</v>
      </c>
      <c r="C15" s="8" t="s">
        <v>590</v>
      </c>
      <c r="D15" s="17">
        <f>D16</f>
        <v>-682763150</v>
      </c>
      <c r="E15" s="17">
        <f t="shared" si="0"/>
        <v>-651093356</v>
      </c>
      <c r="F15" s="17">
        <f t="shared" si="0"/>
        <v>-646911463</v>
      </c>
    </row>
    <row r="16" spans="1:6" ht="31.5">
      <c r="A16" s="9">
        <v>6</v>
      </c>
      <c r="B16" s="9" t="s">
        <v>0</v>
      </c>
      <c r="C16" s="8" t="s">
        <v>710</v>
      </c>
      <c r="D16" s="17">
        <f>-'№4 доходы на 2021-2023'!K183</f>
        <v>-682763150</v>
      </c>
      <c r="E16" s="17">
        <f>-'№4 доходы на 2021-2023'!L183</f>
        <v>-651093356</v>
      </c>
      <c r="F16" s="17">
        <f>-'№4 доходы на 2021-2023'!M183</f>
        <v>-646911463</v>
      </c>
    </row>
    <row r="17" spans="1:10" ht="15.75">
      <c r="A17" s="9">
        <v>7</v>
      </c>
      <c r="B17" s="9" t="s">
        <v>1</v>
      </c>
      <c r="C17" s="8" t="s">
        <v>630</v>
      </c>
      <c r="D17" s="17">
        <f aca="true" t="shared" si="1" ref="D17:F18">D18</f>
        <v>682763150</v>
      </c>
      <c r="E17" s="17">
        <f t="shared" si="1"/>
        <v>651093356</v>
      </c>
      <c r="F17" s="17">
        <f t="shared" si="1"/>
        <v>646911463</v>
      </c>
      <c r="G17" s="267"/>
      <c r="H17" s="160"/>
      <c r="I17" s="160"/>
      <c r="J17" s="160"/>
    </row>
    <row r="18" spans="1:6" ht="15.75">
      <c r="A18" s="9">
        <v>8</v>
      </c>
      <c r="B18" s="9" t="s">
        <v>2</v>
      </c>
      <c r="C18" s="8" t="s">
        <v>631</v>
      </c>
      <c r="D18" s="17">
        <f t="shared" si="1"/>
        <v>682763150</v>
      </c>
      <c r="E18" s="17">
        <f t="shared" si="1"/>
        <v>651093356</v>
      </c>
      <c r="F18" s="17">
        <f t="shared" si="1"/>
        <v>646911463</v>
      </c>
    </row>
    <row r="19" spans="1:6" ht="15.75">
      <c r="A19" s="9">
        <v>9</v>
      </c>
      <c r="B19" s="9" t="s">
        <v>22</v>
      </c>
      <c r="C19" s="8" t="s">
        <v>615</v>
      </c>
      <c r="D19" s="17">
        <f>D20</f>
        <v>682763150</v>
      </c>
      <c r="E19" s="17">
        <f>E20</f>
        <v>651093356</v>
      </c>
      <c r="F19" s="17">
        <f>F20</f>
        <v>646911463</v>
      </c>
    </row>
    <row r="20" spans="1:6" ht="31.5">
      <c r="A20" s="9">
        <v>10</v>
      </c>
      <c r="B20" s="9" t="s">
        <v>385</v>
      </c>
      <c r="C20" s="8" t="s">
        <v>709</v>
      </c>
      <c r="D20" s="17">
        <f>'№5 функц 2021-2023'!D53</f>
        <v>682763150</v>
      </c>
      <c r="E20" s="17">
        <f>'№5 функц 2021-2023'!E53</f>
        <v>651093356</v>
      </c>
      <c r="F20" s="17">
        <f>'№5 функц 2021-2023'!F53</f>
        <v>646911463</v>
      </c>
    </row>
    <row r="21" spans="1:6" ht="15.75">
      <c r="A21" s="9">
        <v>11</v>
      </c>
      <c r="B21" s="409" t="s">
        <v>586</v>
      </c>
      <c r="C21" s="410"/>
      <c r="D21" s="18">
        <f>D11</f>
        <v>0</v>
      </c>
      <c r="E21" s="18">
        <f>E11</f>
        <v>0</v>
      </c>
      <c r="F21" s="18">
        <f>F11</f>
        <v>0</v>
      </c>
    </row>
    <row r="24" ht="15.75">
      <c r="E24" s="7"/>
    </row>
  </sheetData>
  <sheetProtection/>
  <mergeCells count="6">
    <mergeCell ref="A6:F6"/>
    <mergeCell ref="B21:C21"/>
    <mergeCell ref="E1:F1"/>
    <mergeCell ref="E2:F2"/>
    <mergeCell ref="E3:F3"/>
    <mergeCell ref="E4:F4"/>
  </mergeCells>
  <printOptions/>
  <pageMargins left="0.7874015748031497" right="0.3937007874015748" top="0.3937007874015748" bottom="0.3937007874015748"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E291"/>
  <sheetViews>
    <sheetView tabSelected="1" view="pageBreakPreview" zoomScale="60" zoomScalePageLayoutView="0" workbookViewId="0" topLeftCell="A233">
      <selection activeCell="E244" sqref="E244"/>
    </sheetView>
  </sheetViews>
  <sheetFormatPr defaultColWidth="9.00390625" defaultRowHeight="15"/>
  <cols>
    <col min="1" max="1" width="6.7109375" style="94" customWidth="1"/>
    <col min="2" max="2" width="10.421875" style="94" customWidth="1"/>
    <col min="3" max="3" width="29.00390625" style="94" customWidth="1"/>
    <col min="4" max="4" width="96.421875" style="94" customWidth="1"/>
    <col min="5" max="5" width="86.7109375" style="94" customWidth="1"/>
    <col min="6" max="16384" width="9.00390625" style="94" customWidth="1"/>
  </cols>
  <sheetData>
    <row r="1" spans="1:4" ht="15.75">
      <c r="A1" s="75"/>
      <c r="B1" s="216"/>
      <c r="C1" s="75"/>
      <c r="D1" s="95" t="s">
        <v>298</v>
      </c>
    </row>
    <row r="2" spans="1:4" ht="15.75">
      <c r="A2" s="355"/>
      <c r="B2" s="356"/>
      <c r="C2" s="75"/>
      <c r="D2" s="92" t="s">
        <v>1131</v>
      </c>
    </row>
    <row r="3" spans="1:4" ht="15.75">
      <c r="A3" s="355"/>
      <c r="B3" s="357"/>
      <c r="C3" s="75"/>
      <c r="D3" s="92" t="s">
        <v>318</v>
      </c>
    </row>
    <row r="4" spans="1:4" ht="15.75">
      <c r="A4" s="355"/>
      <c r="B4" s="357"/>
      <c r="C4" s="75"/>
      <c r="D4" s="93" t="s">
        <v>1565</v>
      </c>
    </row>
    <row r="5" spans="1:4" ht="15.75">
      <c r="A5" s="355"/>
      <c r="B5" s="357"/>
      <c r="C5" s="75"/>
      <c r="D5" s="93"/>
    </row>
    <row r="6" spans="1:4" ht="15.75">
      <c r="A6" s="416" t="s">
        <v>1670</v>
      </c>
      <c r="B6" s="416"/>
      <c r="C6" s="416"/>
      <c r="D6" s="416"/>
    </row>
    <row r="7" spans="1:4" ht="15.75">
      <c r="A7" s="417"/>
      <c r="B7" s="417"/>
      <c r="C7" s="417"/>
      <c r="D7" s="417"/>
    </row>
    <row r="8" spans="1:4" ht="63">
      <c r="A8" s="76" t="s">
        <v>713</v>
      </c>
      <c r="B8" s="77" t="s">
        <v>1150</v>
      </c>
      <c r="C8" s="76" t="s">
        <v>1151</v>
      </c>
      <c r="D8" s="76" t="s">
        <v>650</v>
      </c>
    </row>
    <row r="9" spans="1:4" ht="15.75">
      <c r="A9" s="76"/>
      <c r="B9" s="77" t="s">
        <v>714</v>
      </c>
      <c r="C9" s="76">
        <v>2</v>
      </c>
      <c r="D9" s="76">
        <v>3</v>
      </c>
    </row>
    <row r="10" spans="1:4" ht="15.75" customHeight="1">
      <c r="A10" s="78">
        <v>1</v>
      </c>
      <c r="B10" s="77" t="s">
        <v>554</v>
      </c>
      <c r="C10" s="418" t="s">
        <v>833</v>
      </c>
      <c r="D10" s="418"/>
    </row>
    <row r="11" spans="1:4" ht="54" customHeight="1">
      <c r="A11" s="78">
        <v>2</v>
      </c>
      <c r="B11" s="29" t="s">
        <v>554</v>
      </c>
      <c r="C11" s="84" t="s">
        <v>1374</v>
      </c>
      <c r="D11" s="85" t="s">
        <v>1375</v>
      </c>
    </row>
    <row r="12" spans="1:4" ht="84.75" customHeight="1">
      <c r="A12" s="78">
        <v>3</v>
      </c>
      <c r="B12" s="29" t="s">
        <v>554</v>
      </c>
      <c r="C12" s="9" t="s">
        <v>1376</v>
      </c>
      <c r="D12" s="85" t="s">
        <v>1377</v>
      </c>
    </row>
    <row r="13" spans="1:4" ht="148.5" customHeight="1">
      <c r="A13" s="78">
        <v>4</v>
      </c>
      <c r="B13" s="29" t="s">
        <v>554</v>
      </c>
      <c r="C13" s="84" t="s">
        <v>1378</v>
      </c>
      <c r="D13" s="85" t="s">
        <v>1379</v>
      </c>
    </row>
    <row r="14" spans="1:4" ht="63">
      <c r="A14" s="78">
        <v>5</v>
      </c>
      <c r="B14" s="29" t="s">
        <v>554</v>
      </c>
      <c r="C14" s="84" t="s">
        <v>1380</v>
      </c>
      <c r="D14" s="85" t="s">
        <v>1381</v>
      </c>
    </row>
    <row r="15" spans="1:4" ht="47.25">
      <c r="A15" s="78">
        <v>6</v>
      </c>
      <c r="B15" s="29" t="s">
        <v>554</v>
      </c>
      <c r="C15" s="9" t="s">
        <v>1382</v>
      </c>
      <c r="D15" s="85" t="s">
        <v>1383</v>
      </c>
    </row>
    <row r="16" spans="1:4" ht="63">
      <c r="A16" s="78">
        <v>7</v>
      </c>
      <c r="B16" s="29" t="s">
        <v>554</v>
      </c>
      <c r="C16" s="9" t="s">
        <v>1384</v>
      </c>
      <c r="D16" s="85" t="s">
        <v>1385</v>
      </c>
    </row>
    <row r="17" spans="1:4" ht="63">
      <c r="A17" s="78">
        <v>8</v>
      </c>
      <c r="B17" s="29" t="s">
        <v>554</v>
      </c>
      <c r="C17" s="9" t="s">
        <v>1386</v>
      </c>
      <c r="D17" s="85" t="s">
        <v>1387</v>
      </c>
    </row>
    <row r="18" spans="1:4" ht="31.5">
      <c r="A18" s="78">
        <v>9</v>
      </c>
      <c r="B18" s="29" t="s">
        <v>554</v>
      </c>
      <c r="C18" s="9" t="s">
        <v>1388</v>
      </c>
      <c r="D18" s="85" t="s">
        <v>1389</v>
      </c>
    </row>
    <row r="19" spans="1:4" ht="47.25">
      <c r="A19" s="78">
        <v>10</v>
      </c>
      <c r="B19" s="29" t="s">
        <v>554</v>
      </c>
      <c r="C19" s="9" t="s">
        <v>1390</v>
      </c>
      <c r="D19" s="88" t="s">
        <v>1391</v>
      </c>
    </row>
    <row r="20" spans="1:4" ht="126">
      <c r="A20" s="78">
        <v>11</v>
      </c>
      <c r="B20" s="29" t="s">
        <v>554</v>
      </c>
      <c r="C20" s="9" t="s">
        <v>1392</v>
      </c>
      <c r="D20" s="85" t="s">
        <v>1393</v>
      </c>
    </row>
    <row r="21" spans="1:4" ht="78.75">
      <c r="A21" s="78">
        <v>12</v>
      </c>
      <c r="B21" s="29" t="s">
        <v>554</v>
      </c>
      <c r="C21" s="9" t="s">
        <v>1394</v>
      </c>
      <c r="D21" s="85" t="s">
        <v>1685</v>
      </c>
    </row>
    <row r="22" spans="1:4" ht="47.25">
      <c r="A22" s="78">
        <v>13</v>
      </c>
      <c r="B22" s="29" t="s">
        <v>554</v>
      </c>
      <c r="C22" s="9" t="s">
        <v>1396</v>
      </c>
      <c r="D22" s="85" t="s">
        <v>1686</v>
      </c>
    </row>
    <row r="23" spans="1:4" ht="47.25">
      <c r="A23" s="78">
        <v>14</v>
      </c>
      <c r="B23" s="29" t="s">
        <v>554</v>
      </c>
      <c r="C23" s="9" t="s">
        <v>1687</v>
      </c>
      <c r="D23" s="85" t="s">
        <v>1546</v>
      </c>
    </row>
    <row r="24" spans="1:4" ht="47.25">
      <c r="A24" s="78">
        <v>15</v>
      </c>
      <c r="B24" s="29" t="s">
        <v>554</v>
      </c>
      <c r="C24" s="9" t="s">
        <v>1688</v>
      </c>
      <c r="D24" s="85" t="s">
        <v>1689</v>
      </c>
    </row>
    <row r="25" spans="1:4" ht="15.75">
      <c r="A25" s="78">
        <v>16</v>
      </c>
      <c r="B25" s="29" t="s">
        <v>554</v>
      </c>
      <c r="C25" s="78" t="s">
        <v>1152</v>
      </c>
      <c r="D25" s="80" t="s">
        <v>1153</v>
      </c>
    </row>
    <row r="26" spans="1:4" ht="15.75">
      <c r="A26" s="78">
        <v>17</v>
      </c>
      <c r="B26" s="29" t="s">
        <v>554</v>
      </c>
      <c r="C26" s="78" t="s">
        <v>1154</v>
      </c>
      <c r="D26" s="80" t="s">
        <v>1155</v>
      </c>
    </row>
    <row r="27" spans="1:4" ht="15.75">
      <c r="A27" s="78">
        <v>18</v>
      </c>
      <c r="B27" s="77" t="s">
        <v>715</v>
      </c>
      <c r="C27" s="419" t="s">
        <v>716</v>
      </c>
      <c r="D27" s="419"/>
    </row>
    <row r="28" spans="1:4" ht="63">
      <c r="A28" s="78">
        <v>19</v>
      </c>
      <c r="B28" s="29" t="s">
        <v>715</v>
      </c>
      <c r="C28" s="78" t="s">
        <v>1158</v>
      </c>
      <c r="D28" s="81" t="s">
        <v>977</v>
      </c>
    </row>
    <row r="29" spans="1:4" ht="63">
      <c r="A29" s="78">
        <v>20</v>
      </c>
      <c r="B29" s="29" t="s">
        <v>715</v>
      </c>
      <c r="C29" s="78" t="s">
        <v>1159</v>
      </c>
      <c r="D29" s="80" t="s">
        <v>1160</v>
      </c>
    </row>
    <row r="30" spans="1:4" ht="31.5">
      <c r="A30" s="78">
        <v>21</v>
      </c>
      <c r="B30" s="29" t="s">
        <v>715</v>
      </c>
      <c r="C30" s="78" t="s">
        <v>1161</v>
      </c>
      <c r="D30" s="217" t="s">
        <v>151</v>
      </c>
    </row>
    <row r="31" spans="1:4" ht="47.25">
      <c r="A31" s="78">
        <v>22</v>
      </c>
      <c r="B31" s="29" t="s">
        <v>715</v>
      </c>
      <c r="C31" s="78" t="s">
        <v>1162</v>
      </c>
      <c r="D31" s="79" t="s">
        <v>1163</v>
      </c>
    </row>
    <row r="32" spans="1:4" ht="63">
      <c r="A32" s="78">
        <v>23</v>
      </c>
      <c r="B32" s="29" t="s">
        <v>715</v>
      </c>
      <c r="C32" s="78" t="s">
        <v>1164</v>
      </c>
      <c r="D32" s="82" t="s">
        <v>711</v>
      </c>
    </row>
    <row r="33" spans="1:4" ht="31.5">
      <c r="A33" s="78">
        <v>24</v>
      </c>
      <c r="B33" s="29" t="s">
        <v>715</v>
      </c>
      <c r="C33" s="78" t="s">
        <v>1186</v>
      </c>
      <c r="D33" s="80" t="s">
        <v>1187</v>
      </c>
    </row>
    <row r="34" spans="1:4" ht="31.5">
      <c r="A34" s="78">
        <v>25</v>
      </c>
      <c r="B34" s="29" t="s">
        <v>715</v>
      </c>
      <c r="C34" s="78" t="s">
        <v>1165</v>
      </c>
      <c r="D34" s="83" t="s">
        <v>627</v>
      </c>
    </row>
    <row r="35" spans="1:4" ht="15.75">
      <c r="A35" s="78">
        <v>26</v>
      </c>
      <c r="B35" s="29" t="s">
        <v>715</v>
      </c>
      <c r="C35" s="78" t="s">
        <v>1166</v>
      </c>
      <c r="D35" s="83" t="s">
        <v>1167</v>
      </c>
    </row>
    <row r="36" spans="1:4" ht="63">
      <c r="A36" s="78">
        <v>27</v>
      </c>
      <c r="B36" s="29" t="s">
        <v>715</v>
      </c>
      <c r="C36" s="78" t="s">
        <v>1168</v>
      </c>
      <c r="D36" s="80" t="s">
        <v>1169</v>
      </c>
    </row>
    <row r="37" spans="1:4" ht="63">
      <c r="A37" s="78">
        <v>28</v>
      </c>
      <c r="B37" s="29" t="s">
        <v>715</v>
      </c>
      <c r="C37" s="78" t="s">
        <v>1170</v>
      </c>
      <c r="D37" s="80" t="s">
        <v>1171</v>
      </c>
    </row>
    <row r="38" spans="1:4" ht="47.25">
      <c r="A38" s="78">
        <v>29</v>
      </c>
      <c r="B38" s="29" t="s">
        <v>715</v>
      </c>
      <c r="C38" s="78" t="s">
        <v>1172</v>
      </c>
      <c r="D38" s="80" t="s">
        <v>982</v>
      </c>
    </row>
    <row r="39" spans="1:4" ht="47.25">
      <c r="A39" s="78">
        <v>30</v>
      </c>
      <c r="B39" s="29" t="s">
        <v>715</v>
      </c>
      <c r="C39" s="78" t="s">
        <v>1173</v>
      </c>
      <c r="D39" s="88" t="s">
        <v>1174</v>
      </c>
    </row>
    <row r="40" spans="1:4" ht="47.25">
      <c r="A40" s="78">
        <v>31</v>
      </c>
      <c r="B40" s="29" t="s">
        <v>715</v>
      </c>
      <c r="C40" s="9" t="s">
        <v>1382</v>
      </c>
      <c r="D40" s="85" t="s">
        <v>1383</v>
      </c>
    </row>
    <row r="41" spans="1:4" ht="63">
      <c r="A41" s="78">
        <v>32</v>
      </c>
      <c r="B41" s="29" t="s">
        <v>715</v>
      </c>
      <c r="C41" s="9" t="s">
        <v>1384</v>
      </c>
      <c r="D41" s="85" t="s">
        <v>1385</v>
      </c>
    </row>
    <row r="42" spans="1:4" ht="63">
      <c r="A42" s="78">
        <v>33</v>
      </c>
      <c r="B42" s="29" t="s">
        <v>715</v>
      </c>
      <c r="C42" s="9" t="s">
        <v>1386</v>
      </c>
      <c r="D42" s="85" t="s">
        <v>1387</v>
      </c>
    </row>
    <row r="43" spans="1:4" ht="31.5">
      <c r="A43" s="78">
        <v>34</v>
      </c>
      <c r="B43" s="29" t="s">
        <v>715</v>
      </c>
      <c r="C43" s="9" t="s">
        <v>1388</v>
      </c>
      <c r="D43" s="85" t="s">
        <v>1389</v>
      </c>
    </row>
    <row r="44" spans="1:4" ht="47.25">
      <c r="A44" s="78">
        <v>35</v>
      </c>
      <c r="B44" s="29" t="s">
        <v>715</v>
      </c>
      <c r="C44" s="9" t="s">
        <v>1390</v>
      </c>
      <c r="D44" s="88" t="s">
        <v>1391</v>
      </c>
    </row>
    <row r="45" spans="1:4" ht="126">
      <c r="A45" s="78">
        <v>36</v>
      </c>
      <c r="B45" s="29" t="s">
        <v>715</v>
      </c>
      <c r="C45" s="9" t="s">
        <v>1392</v>
      </c>
      <c r="D45" s="85" t="s">
        <v>1393</v>
      </c>
    </row>
    <row r="46" spans="1:4" ht="94.5">
      <c r="A46" s="78">
        <v>37</v>
      </c>
      <c r="B46" s="29" t="s">
        <v>715</v>
      </c>
      <c r="C46" s="9" t="s">
        <v>1394</v>
      </c>
      <c r="D46" s="85" t="s">
        <v>1395</v>
      </c>
    </row>
    <row r="47" spans="1:4" ht="63">
      <c r="A47" s="78">
        <v>38</v>
      </c>
      <c r="B47" s="29" t="s">
        <v>715</v>
      </c>
      <c r="C47" s="9" t="s">
        <v>1396</v>
      </c>
      <c r="D47" s="85" t="s">
        <v>1397</v>
      </c>
    </row>
    <row r="48" spans="1:4" ht="47.25">
      <c r="A48" s="78">
        <v>39</v>
      </c>
      <c r="B48" s="29" t="s">
        <v>715</v>
      </c>
      <c r="C48" s="9" t="s">
        <v>1687</v>
      </c>
      <c r="D48" s="85" t="s">
        <v>1546</v>
      </c>
    </row>
    <row r="49" spans="1:4" ht="47.25">
      <c r="A49" s="78">
        <v>40</v>
      </c>
      <c r="B49" s="29" t="s">
        <v>715</v>
      </c>
      <c r="C49" s="9" t="s">
        <v>1688</v>
      </c>
      <c r="D49" s="85" t="s">
        <v>1689</v>
      </c>
    </row>
    <row r="50" spans="1:4" ht="15.75">
      <c r="A50" s="78">
        <v>41</v>
      </c>
      <c r="B50" s="29" t="s">
        <v>715</v>
      </c>
      <c r="C50" s="78" t="s">
        <v>1152</v>
      </c>
      <c r="D50" s="80" t="s">
        <v>1153</v>
      </c>
    </row>
    <row r="51" spans="1:4" ht="15.75">
      <c r="A51" s="78">
        <v>42</v>
      </c>
      <c r="B51" s="29" t="s">
        <v>715</v>
      </c>
      <c r="C51" s="78" t="s">
        <v>1154</v>
      </c>
      <c r="D51" s="80" t="s">
        <v>1155</v>
      </c>
    </row>
    <row r="52" spans="1:4" ht="31.5">
      <c r="A52" s="78">
        <v>43</v>
      </c>
      <c r="B52" s="29" t="s">
        <v>715</v>
      </c>
      <c r="C52" s="78" t="s">
        <v>1179</v>
      </c>
      <c r="D52" s="80" t="s">
        <v>1180</v>
      </c>
    </row>
    <row r="53" spans="1:4" ht="31.5">
      <c r="A53" s="78">
        <v>44</v>
      </c>
      <c r="B53" s="29" t="s">
        <v>715</v>
      </c>
      <c r="C53" s="84" t="s">
        <v>1181</v>
      </c>
      <c r="D53" s="88" t="s">
        <v>1182</v>
      </c>
    </row>
    <row r="54" spans="1:4" ht="31.5">
      <c r="A54" s="78">
        <v>45</v>
      </c>
      <c r="B54" s="29" t="s">
        <v>715</v>
      </c>
      <c r="C54" s="78" t="s">
        <v>1175</v>
      </c>
      <c r="D54" s="80" t="s">
        <v>1176</v>
      </c>
    </row>
    <row r="55" spans="1:4" ht="15.75">
      <c r="A55" s="78">
        <v>46</v>
      </c>
      <c r="B55" s="29" t="s">
        <v>715</v>
      </c>
      <c r="C55" s="78" t="s">
        <v>1177</v>
      </c>
      <c r="D55" s="80" t="s">
        <v>1178</v>
      </c>
    </row>
    <row r="56" spans="1:4" ht="31.5">
      <c r="A56" s="78">
        <v>47</v>
      </c>
      <c r="B56" s="29" t="s">
        <v>715</v>
      </c>
      <c r="C56" s="78" t="s">
        <v>1156</v>
      </c>
      <c r="D56" s="80" t="s">
        <v>1157</v>
      </c>
    </row>
    <row r="57" spans="1:4" ht="15.75">
      <c r="A57" s="78">
        <v>48</v>
      </c>
      <c r="B57" s="77" t="s">
        <v>315</v>
      </c>
      <c r="C57" s="418" t="s">
        <v>42</v>
      </c>
      <c r="D57" s="418"/>
    </row>
    <row r="58" spans="1:4" ht="31.5">
      <c r="A58" s="78">
        <v>49</v>
      </c>
      <c r="B58" s="29" t="s">
        <v>315</v>
      </c>
      <c r="C58" s="78" t="s">
        <v>1186</v>
      </c>
      <c r="D58" s="80" t="s">
        <v>1187</v>
      </c>
    </row>
    <row r="59" spans="1:4" ht="63">
      <c r="A59" s="78">
        <v>50</v>
      </c>
      <c r="B59" s="29" t="s">
        <v>315</v>
      </c>
      <c r="C59" s="9" t="s">
        <v>1384</v>
      </c>
      <c r="D59" s="85" t="s">
        <v>1385</v>
      </c>
    </row>
    <row r="60" spans="1:4" ht="63">
      <c r="A60" s="78">
        <v>51</v>
      </c>
      <c r="B60" s="29" t="s">
        <v>315</v>
      </c>
      <c r="C60" s="9" t="s">
        <v>1386</v>
      </c>
      <c r="D60" s="85" t="s">
        <v>1387</v>
      </c>
    </row>
    <row r="61" spans="1:4" ht="31.5">
      <c r="A61" s="78">
        <v>52</v>
      </c>
      <c r="B61" s="29" t="s">
        <v>315</v>
      </c>
      <c r="C61" s="9" t="s">
        <v>1388</v>
      </c>
      <c r="D61" s="85" t="s">
        <v>1389</v>
      </c>
    </row>
    <row r="62" spans="1:4" ht="47.25">
      <c r="A62" s="78">
        <v>53</v>
      </c>
      <c r="B62" s="29" t="s">
        <v>315</v>
      </c>
      <c r="C62" s="9" t="s">
        <v>1390</v>
      </c>
      <c r="D62" s="88" t="s">
        <v>1391</v>
      </c>
    </row>
    <row r="63" spans="1:4" ht="126">
      <c r="A63" s="78">
        <v>54</v>
      </c>
      <c r="B63" s="29" t="s">
        <v>315</v>
      </c>
      <c r="C63" s="9" t="s">
        <v>1392</v>
      </c>
      <c r="D63" s="85" t="s">
        <v>1393</v>
      </c>
    </row>
    <row r="64" spans="1:4" ht="84.75" customHeight="1">
      <c r="A64" s="78">
        <v>55</v>
      </c>
      <c r="B64" s="29" t="s">
        <v>315</v>
      </c>
      <c r="C64" s="9" t="s">
        <v>1394</v>
      </c>
      <c r="D64" s="85" t="s">
        <v>1395</v>
      </c>
    </row>
    <row r="65" spans="1:4" ht="15.75">
      <c r="A65" s="78">
        <v>56</v>
      </c>
      <c r="B65" s="29" t="s">
        <v>315</v>
      </c>
      <c r="C65" s="78" t="s">
        <v>1152</v>
      </c>
      <c r="D65" s="80" t="s">
        <v>1153</v>
      </c>
    </row>
    <row r="66" spans="1:4" ht="15.75">
      <c r="A66" s="78">
        <v>57</v>
      </c>
      <c r="B66" s="29" t="s">
        <v>315</v>
      </c>
      <c r="C66" s="78" t="s">
        <v>1154</v>
      </c>
      <c r="D66" s="80" t="s">
        <v>1155</v>
      </c>
    </row>
    <row r="67" spans="1:4" ht="31.5">
      <c r="A67" s="78">
        <v>58</v>
      </c>
      <c r="B67" s="29" t="s">
        <v>315</v>
      </c>
      <c r="C67" s="78" t="s">
        <v>1179</v>
      </c>
      <c r="D67" s="80" t="s">
        <v>1180</v>
      </c>
    </row>
    <row r="68" spans="1:4" ht="31.5">
      <c r="A68" s="78">
        <v>59</v>
      </c>
      <c r="B68" s="29" t="s">
        <v>315</v>
      </c>
      <c r="C68" s="84" t="s">
        <v>1181</v>
      </c>
      <c r="D68" s="88" t="s">
        <v>1182</v>
      </c>
    </row>
    <row r="69" spans="1:4" ht="31.5">
      <c r="A69" s="78">
        <v>60</v>
      </c>
      <c r="B69" s="29" t="s">
        <v>315</v>
      </c>
      <c r="C69" s="78" t="s">
        <v>1175</v>
      </c>
      <c r="D69" s="80" t="s">
        <v>1176</v>
      </c>
    </row>
    <row r="70" spans="1:4" ht="15.75">
      <c r="A70" s="78">
        <v>61</v>
      </c>
      <c r="B70" s="29" t="s">
        <v>315</v>
      </c>
      <c r="C70" s="78" t="s">
        <v>1177</v>
      </c>
      <c r="D70" s="80" t="s">
        <v>1178</v>
      </c>
    </row>
    <row r="71" spans="1:4" ht="31.5">
      <c r="A71" s="78">
        <v>62</v>
      </c>
      <c r="B71" s="29" t="s">
        <v>315</v>
      </c>
      <c r="C71" s="78" t="s">
        <v>1156</v>
      </c>
      <c r="D71" s="80" t="s">
        <v>1157</v>
      </c>
    </row>
    <row r="72" spans="1:4" ht="15.75">
      <c r="A72" s="78">
        <v>63</v>
      </c>
      <c r="B72" s="77" t="s">
        <v>803</v>
      </c>
      <c r="C72" s="420" t="s">
        <v>1183</v>
      </c>
      <c r="D72" s="421"/>
    </row>
    <row r="73" spans="1:4" ht="31.5">
      <c r="A73" s="78">
        <v>64</v>
      </c>
      <c r="B73" s="29" t="s">
        <v>803</v>
      </c>
      <c r="C73" s="78" t="s">
        <v>1186</v>
      </c>
      <c r="D73" s="80" t="s">
        <v>1187</v>
      </c>
    </row>
    <row r="74" spans="1:4" ht="63">
      <c r="A74" s="78">
        <v>65</v>
      </c>
      <c r="B74" s="29" t="s">
        <v>803</v>
      </c>
      <c r="C74" s="9" t="s">
        <v>1384</v>
      </c>
      <c r="D74" s="85" t="s">
        <v>1385</v>
      </c>
    </row>
    <row r="75" spans="1:4" ht="63">
      <c r="A75" s="78">
        <v>66</v>
      </c>
      <c r="B75" s="29" t="s">
        <v>803</v>
      </c>
      <c r="C75" s="9" t="s">
        <v>1386</v>
      </c>
      <c r="D75" s="85" t="s">
        <v>1387</v>
      </c>
    </row>
    <row r="76" spans="1:4" ht="31.5">
      <c r="A76" s="78">
        <v>67</v>
      </c>
      <c r="B76" s="29" t="s">
        <v>803</v>
      </c>
      <c r="C76" s="9" t="s">
        <v>1388</v>
      </c>
      <c r="D76" s="85" t="s">
        <v>1389</v>
      </c>
    </row>
    <row r="77" spans="1:4" ht="47.25">
      <c r="A77" s="78">
        <v>68</v>
      </c>
      <c r="B77" s="29" t="s">
        <v>803</v>
      </c>
      <c r="C77" s="9" t="s">
        <v>1390</v>
      </c>
      <c r="D77" s="88" t="s">
        <v>1391</v>
      </c>
    </row>
    <row r="78" spans="1:4" ht="126">
      <c r="A78" s="78">
        <v>69</v>
      </c>
      <c r="B78" s="29" t="s">
        <v>803</v>
      </c>
      <c r="C78" s="9" t="s">
        <v>1392</v>
      </c>
      <c r="D78" s="85" t="s">
        <v>1393</v>
      </c>
    </row>
    <row r="79" spans="1:4" ht="94.5">
      <c r="A79" s="78">
        <v>70</v>
      </c>
      <c r="B79" s="29" t="s">
        <v>803</v>
      </c>
      <c r="C79" s="9" t="s">
        <v>1394</v>
      </c>
      <c r="D79" s="85" t="s">
        <v>1395</v>
      </c>
    </row>
    <row r="80" spans="1:4" ht="15.75">
      <c r="A80" s="78">
        <v>71</v>
      </c>
      <c r="B80" s="29" t="s">
        <v>803</v>
      </c>
      <c r="C80" s="78" t="s">
        <v>1152</v>
      </c>
      <c r="D80" s="80" t="s">
        <v>1153</v>
      </c>
    </row>
    <row r="81" spans="1:4" ht="15.75">
      <c r="A81" s="78">
        <v>72</v>
      </c>
      <c r="B81" s="29" t="s">
        <v>803</v>
      </c>
      <c r="C81" s="78" t="s">
        <v>1154</v>
      </c>
      <c r="D81" s="80" t="s">
        <v>1155</v>
      </c>
    </row>
    <row r="82" spans="1:4" ht="31.5">
      <c r="A82" s="78">
        <v>73</v>
      </c>
      <c r="B82" s="29" t="s">
        <v>803</v>
      </c>
      <c r="C82" s="78" t="s">
        <v>1179</v>
      </c>
      <c r="D82" s="80" t="s">
        <v>1180</v>
      </c>
    </row>
    <row r="83" spans="1:4" ht="31.5">
      <c r="A83" s="78">
        <v>74</v>
      </c>
      <c r="B83" s="29" t="s">
        <v>803</v>
      </c>
      <c r="C83" s="84" t="s">
        <v>1181</v>
      </c>
      <c r="D83" s="88" t="s">
        <v>1182</v>
      </c>
    </row>
    <row r="84" spans="1:4" ht="31.5">
      <c r="A84" s="78">
        <v>75</v>
      </c>
      <c r="B84" s="29" t="s">
        <v>803</v>
      </c>
      <c r="C84" s="78" t="s">
        <v>1175</v>
      </c>
      <c r="D84" s="80" t="s">
        <v>1176</v>
      </c>
    </row>
    <row r="85" spans="1:4" ht="15.75">
      <c r="A85" s="78">
        <v>76</v>
      </c>
      <c r="B85" s="29" t="s">
        <v>803</v>
      </c>
      <c r="C85" s="78" t="s">
        <v>1177</v>
      </c>
      <c r="D85" s="80" t="s">
        <v>1178</v>
      </c>
    </row>
    <row r="86" spans="1:4" ht="31.5">
      <c r="A86" s="78">
        <v>77</v>
      </c>
      <c r="B86" s="29" t="s">
        <v>803</v>
      </c>
      <c r="C86" s="78" t="s">
        <v>1156</v>
      </c>
      <c r="D86" s="80" t="s">
        <v>1157</v>
      </c>
    </row>
    <row r="87" spans="1:4" ht="15.75">
      <c r="A87" s="78">
        <v>78</v>
      </c>
      <c r="B87" s="77" t="s">
        <v>804</v>
      </c>
      <c r="C87" s="414" t="s">
        <v>384</v>
      </c>
      <c r="D87" s="415"/>
    </row>
    <row r="88" spans="1:4" ht="31.5">
      <c r="A88" s="78">
        <v>79</v>
      </c>
      <c r="B88" s="29" t="s">
        <v>804</v>
      </c>
      <c r="C88" s="78" t="s">
        <v>1184</v>
      </c>
      <c r="D88" s="80" t="s">
        <v>1185</v>
      </c>
    </row>
    <row r="89" spans="1:4" ht="15.75">
      <c r="A89" s="78">
        <v>80</v>
      </c>
      <c r="B89" s="29" t="s">
        <v>804</v>
      </c>
      <c r="C89" s="78" t="s">
        <v>1166</v>
      </c>
      <c r="D89" s="80" t="s">
        <v>1167</v>
      </c>
    </row>
    <row r="90" spans="1:4" ht="78.75">
      <c r="A90" s="78">
        <v>81</v>
      </c>
      <c r="B90" s="29" t="s">
        <v>804</v>
      </c>
      <c r="C90" s="84" t="s">
        <v>1374</v>
      </c>
      <c r="D90" s="85" t="s">
        <v>1375</v>
      </c>
    </row>
    <row r="91" spans="1:4" ht="94.5">
      <c r="A91" s="78">
        <v>82</v>
      </c>
      <c r="B91" s="29" t="s">
        <v>804</v>
      </c>
      <c r="C91" s="9" t="s">
        <v>1376</v>
      </c>
      <c r="D91" s="85" t="s">
        <v>1377</v>
      </c>
    </row>
    <row r="92" spans="1:4" ht="157.5">
      <c r="A92" s="78">
        <v>83</v>
      </c>
      <c r="B92" s="29" t="s">
        <v>804</v>
      </c>
      <c r="C92" s="84" t="s">
        <v>1378</v>
      </c>
      <c r="D92" s="85" t="s">
        <v>1379</v>
      </c>
    </row>
    <row r="93" spans="1:4" ht="63">
      <c r="A93" s="78">
        <v>84</v>
      </c>
      <c r="B93" s="29" t="s">
        <v>804</v>
      </c>
      <c r="C93" s="84" t="s">
        <v>1380</v>
      </c>
      <c r="D93" s="85" t="s">
        <v>1381</v>
      </c>
    </row>
    <row r="94" spans="1:4" ht="47.25">
      <c r="A94" s="78">
        <v>85</v>
      </c>
      <c r="B94" s="29" t="s">
        <v>804</v>
      </c>
      <c r="C94" s="9" t="s">
        <v>1382</v>
      </c>
      <c r="D94" s="85" t="s">
        <v>1383</v>
      </c>
    </row>
    <row r="95" spans="1:4" ht="63">
      <c r="A95" s="78">
        <v>86</v>
      </c>
      <c r="B95" s="29" t="s">
        <v>804</v>
      </c>
      <c r="C95" s="9" t="s">
        <v>1384</v>
      </c>
      <c r="D95" s="85" t="s">
        <v>1385</v>
      </c>
    </row>
    <row r="96" spans="1:4" ht="63">
      <c r="A96" s="78">
        <v>87</v>
      </c>
      <c r="B96" s="29" t="s">
        <v>804</v>
      </c>
      <c r="C96" s="9" t="s">
        <v>1386</v>
      </c>
      <c r="D96" s="85" t="s">
        <v>1387</v>
      </c>
    </row>
    <row r="97" spans="1:4" ht="31.5">
      <c r="A97" s="78">
        <v>88</v>
      </c>
      <c r="B97" s="29" t="s">
        <v>804</v>
      </c>
      <c r="C97" s="9" t="s">
        <v>1388</v>
      </c>
      <c r="D97" s="85" t="s">
        <v>1389</v>
      </c>
    </row>
    <row r="98" spans="1:4" ht="47.25">
      <c r="A98" s="78">
        <v>89</v>
      </c>
      <c r="B98" s="29" t="s">
        <v>804</v>
      </c>
      <c r="C98" s="9" t="s">
        <v>1390</v>
      </c>
      <c r="D98" s="88" t="s">
        <v>1391</v>
      </c>
    </row>
    <row r="99" spans="1:4" ht="126">
      <c r="A99" s="78">
        <v>90</v>
      </c>
      <c r="B99" s="29" t="s">
        <v>804</v>
      </c>
      <c r="C99" s="9" t="s">
        <v>1392</v>
      </c>
      <c r="D99" s="85" t="s">
        <v>1393</v>
      </c>
    </row>
    <row r="100" spans="1:4" ht="94.5">
      <c r="A100" s="78">
        <v>91</v>
      </c>
      <c r="B100" s="29" t="s">
        <v>804</v>
      </c>
      <c r="C100" s="9" t="s">
        <v>1394</v>
      </c>
      <c r="D100" s="85" t="s">
        <v>1395</v>
      </c>
    </row>
    <row r="101" spans="1:4" ht="63">
      <c r="A101" s="78">
        <v>92</v>
      </c>
      <c r="B101" s="29" t="s">
        <v>804</v>
      </c>
      <c r="C101" s="9" t="s">
        <v>1396</v>
      </c>
      <c r="D101" s="85" t="s">
        <v>1397</v>
      </c>
    </row>
    <row r="102" spans="1:4" ht="15.75">
      <c r="A102" s="78">
        <v>93</v>
      </c>
      <c r="B102" s="29" t="s">
        <v>804</v>
      </c>
      <c r="C102" s="78" t="s">
        <v>1152</v>
      </c>
      <c r="D102" s="80" t="s">
        <v>1153</v>
      </c>
    </row>
    <row r="103" spans="1:4" ht="15.75">
      <c r="A103" s="78">
        <v>94</v>
      </c>
      <c r="B103" s="29" t="s">
        <v>804</v>
      </c>
      <c r="C103" s="78" t="s">
        <v>1154</v>
      </c>
      <c r="D103" s="80" t="s">
        <v>1155</v>
      </c>
    </row>
    <row r="104" spans="1:4" ht="15.75">
      <c r="A104" s="78">
        <v>95</v>
      </c>
      <c r="B104" s="29" t="s">
        <v>804</v>
      </c>
      <c r="C104" s="218" t="s">
        <v>1398</v>
      </c>
      <c r="D104" s="87" t="s">
        <v>3</v>
      </c>
    </row>
    <row r="105" spans="1:4" ht="31.5">
      <c r="A105" s="78">
        <v>96</v>
      </c>
      <c r="B105" s="29" t="s">
        <v>804</v>
      </c>
      <c r="C105" s="218" t="s">
        <v>1399</v>
      </c>
      <c r="D105" s="87" t="s">
        <v>917</v>
      </c>
    </row>
    <row r="106" spans="1:4" ht="15.75">
      <c r="A106" s="78">
        <v>97</v>
      </c>
      <c r="B106" s="29" t="s">
        <v>804</v>
      </c>
      <c r="C106" s="218" t="s">
        <v>1400</v>
      </c>
      <c r="D106" s="87" t="s">
        <v>1690</v>
      </c>
    </row>
    <row r="107" spans="1:4" ht="47.25">
      <c r="A107" s="78">
        <v>98</v>
      </c>
      <c r="B107" s="29" t="s">
        <v>804</v>
      </c>
      <c r="C107" s="218" t="s">
        <v>1401</v>
      </c>
      <c r="D107" s="87" t="s">
        <v>1402</v>
      </c>
    </row>
    <row r="108" spans="1:4" ht="31.5">
      <c r="A108" s="78">
        <v>99</v>
      </c>
      <c r="B108" s="29" t="s">
        <v>804</v>
      </c>
      <c r="C108" s="218" t="s">
        <v>1403</v>
      </c>
      <c r="D108" s="87" t="s">
        <v>1404</v>
      </c>
    </row>
    <row r="109" spans="1:4" ht="47.25">
      <c r="A109" s="78">
        <v>100</v>
      </c>
      <c r="B109" s="29" t="s">
        <v>804</v>
      </c>
      <c r="C109" s="218" t="s">
        <v>1405</v>
      </c>
      <c r="D109" s="87" t="s">
        <v>1406</v>
      </c>
    </row>
    <row r="110" spans="1:4" ht="31.5">
      <c r="A110" s="78">
        <v>101</v>
      </c>
      <c r="B110" s="29" t="s">
        <v>804</v>
      </c>
      <c r="C110" s="218" t="s">
        <v>1188</v>
      </c>
      <c r="D110" s="87" t="s">
        <v>1189</v>
      </c>
    </row>
    <row r="111" spans="1:4" ht="31.5">
      <c r="A111" s="78">
        <v>102</v>
      </c>
      <c r="B111" s="29" t="s">
        <v>804</v>
      </c>
      <c r="C111" s="218" t="s">
        <v>1407</v>
      </c>
      <c r="D111" s="87" t="s">
        <v>1408</v>
      </c>
    </row>
    <row r="112" spans="1:4" ht="31.5">
      <c r="A112" s="78">
        <v>103</v>
      </c>
      <c r="B112" s="29" t="s">
        <v>804</v>
      </c>
      <c r="C112" s="218" t="s">
        <v>1691</v>
      </c>
      <c r="D112" s="87" t="s">
        <v>1692</v>
      </c>
    </row>
    <row r="113" spans="1:4" ht="47.25">
      <c r="A113" s="78">
        <v>104</v>
      </c>
      <c r="B113" s="29" t="s">
        <v>804</v>
      </c>
      <c r="C113" s="218" t="s">
        <v>1693</v>
      </c>
      <c r="D113" s="87" t="s">
        <v>1694</v>
      </c>
    </row>
    <row r="114" spans="1:4" ht="47.25">
      <c r="A114" s="78">
        <v>105</v>
      </c>
      <c r="B114" s="29" t="s">
        <v>804</v>
      </c>
      <c r="C114" s="218" t="s">
        <v>1190</v>
      </c>
      <c r="D114" s="87" t="s">
        <v>1040</v>
      </c>
    </row>
    <row r="115" spans="1:4" ht="15.75">
      <c r="A115" s="78">
        <v>106</v>
      </c>
      <c r="B115" s="29" t="s">
        <v>804</v>
      </c>
      <c r="C115" s="218" t="s">
        <v>1191</v>
      </c>
      <c r="D115" s="87" t="s">
        <v>1125</v>
      </c>
    </row>
    <row r="116" spans="1:4" ht="31.5">
      <c r="A116" s="78">
        <v>107</v>
      </c>
      <c r="B116" s="29" t="s">
        <v>804</v>
      </c>
      <c r="C116" s="218" t="s">
        <v>1409</v>
      </c>
      <c r="D116" s="87" t="s">
        <v>1410</v>
      </c>
    </row>
    <row r="117" spans="1:4" ht="31.5">
      <c r="A117" s="78">
        <v>108</v>
      </c>
      <c r="B117" s="29" t="s">
        <v>804</v>
      </c>
      <c r="C117" s="218" t="s">
        <v>1411</v>
      </c>
      <c r="D117" s="87" t="s">
        <v>1412</v>
      </c>
    </row>
    <row r="118" spans="1:4" ht="63">
      <c r="A118" s="78">
        <v>109</v>
      </c>
      <c r="B118" s="29" t="s">
        <v>804</v>
      </c>
      <c r="C118" s="218" t="s">
        <v>1695</v>
      </c>
      <c r="D118" s="87" t="s">
        <v>1696</v>
      </c>
    </row>
    <row r="119" spans="1:4" ht="47.25">
      <c r="A119" s="78">
        <v>110</v>
      </c>
      <c r="B119" s="365" t="s">
        <v>804</v>
      </c>
      <c r="C119" s="366" t="s">
        <v>1697</v>
      </c>
      <c r="D119" s="367" t="s">
        <v>1852</v>
      </c>
    </row>
    <row r="120" spans="1:4" ht="78.75">
      <c r="A120" s="78">
        <v>111</v>
      </c>
      <c r="B120" s="365" t="s">
        <v>804</v>
      </c>
      <c r="C120" s="366" t="s">
        <v>1698</v>
      </c>
      <c r="D120" s="367" t="s">
        <v>1853</v>
      </c>
    </row>
    <row r="121" spans="1:4" ht="63">
      <c r="A121" s="78">
        <v>112</v>
      </c>
      <c r="B121" s="29" t="s">
        <v>804</v>
      </c>
      <c r="C121" s="218" t="s">
        <v>1192</v>
      </c>
      <c r="D121" s="87" t="s">
        <v>1854</v>
      </c>
    </row>
    <row r="122" spans="1:4" ht="31.5">
      <c r="A122" s="78">
        <v>113</v>
      </c>
      <c r="B122" s="365" t="s">
        <v>804</v>
      </c>
      <c r="C122" s="366" t="s">
        <v>1413</v>
      </c>
      <c r="D122" s="367" t="s">
        <v>1699</v>
      </c>
    </row>
    <row r="123" spans="1:4" ht="63">
      <c r="A123" s="78">
        <v>114</v>
      </c>
      <c r="B123" s="29" t="s">
        <v>804</v>
      </c>
      <c r="C123" s="218" t="s">
        <v>1414</v>
      </c>
      <c r="D123" s="87" t="s">
        <v>1855</v>
      </c>
    </row>
    <row r="124" spans="1:4" ht="31.5">
      <c r="A124" s="78">
        <v>115</v>
      </c>
      <c r="B124" s="365" t="s">
        <v>804</v>
      </c>
      <c r="C124" s="366" t="s">
        <v>1700</v>
      </c>
      <c r="D124" s="367" t="s">
        <v>1701</v>
      </c>
    </row>
    <row r="125" spans="1:4" ht="47.25">
      <c r="A125" s="78">
        <v>116</v>
      </c>
      <c r="B125" s="29" t="s">
        <v>804</v>
      </c>
      <c r="C125" s="218" t="s">
        <v>1193</v>
      </c>
      <c r="D125" s="87" t="s">
        <v>1856</v>
      </c>
    </row>
    <row r="126" spans="1:4" ht="31.5">
      <c r="A126" s="78">
        <v>117</v>
      </c>
      <c r="B126" s="29" t="s">
        <v>804</v>
      </c>
      <c r="C126" s="218" t="s">
        <v>1194</v>
      </c>
      <c r="D126" s="87" t="s">
        <v>1857</v>
      </c>
    </row>
    <row r="127" spans="1:4" ht="47.25">
      <c r="A127" s="78">
        <v>118</v>
      </c>
      <c r="B127" s="29" t="s">
        <v>804</v>
      </c>
      <c r="C127" s="218" t="s">
        <v>1195</v>
      </c>
      <c r="D127" s="87" t="s">
        <v>1858</v>
      </c>
    </row>
    <row r="128" spans="1:4" ht="31.5">
      <c r="A128" s="78">
        <v>119</v>
      </c>
      <c r="B128" s="29" t="s">
        <v>804</v>
      </c>
      <c r="C128" s="218" t="s">
        <v>1196</v>
      </c>
      <c r="D128" s="87" t="s">
        <v>1796</v>
      </c>
    </row>
    <row r="129" spans="1:4" ht="47.25">
      <c r="A129" s="78">
        <v>120</v>
      </c>
      <c r="B129" s="29" t="s">
        <v>804</v>
      </c>
      <c r="C129" s="218" t="s">
        <v>1197</v>
      </c>
      <c r="D129" s="87" t="s">
        <v>1859</v>
      </c>
    </row>
    <row r="130" spans="1:4" ht="31.5">
      <c r="A130" s="78">
        <v>121</v>
      </c>
      <c r="B130" s="365" t="s">
        <v>804</v>
      </c>
      <c r="C130" s="366" t="s">
        <v>1198</v>
      </c>
      <c r="D130" s="367" t="s">
        <v>1702</v>
      </c>
    </row>
    <row r="131" spans="1:4" ht="31.5">
      <c r="A131" s="78">
        <v>122</v>
      </c>
      <c r="B131" s="29" t="s">
        <v>804</v>
      </c>
      <c r="C131" s="218" t="s">
        <v>1415</v>
      </c>
      <c r="D131" s="87" t="s">
        <v>1860</v>
      </c>
    </row>
    <row r="132" spans="1:4" ht="31.5">
      <c r="A132" s="78">
        <v>123</v>
      </c>
      <c r="B132" s="29" t="s">
        <v>804</v>
      </c>
      <c r="C132" s="218" t="s">
        <v>1416</v>
      </c>
      <c r="D132" s="87" t="s">
        <v>1861</v>
      </c>
    </row>
    <row r="133" spans="1:4" ht="47.25">
      <c r="A133" s="78">
        <v>124</v>
      </c>
      <c r="B133" s="365" t="s">
        <v>804</v>
      </c>
      <c r="C133" s="366" t="s">
        <v>1703</v>
      </c>
      <c r="D133" s="367" t="s">
        <v>1704</v>
      </c>
    </row>
    <row r="134" spans="1:4" ht="47.25">
      <c r="A134" s="78">
        <v>125</v>
      </c>
      <c r="B134" s="29" t="s">
        <v>804</v>
      </c>
      <c r="C134" s="218" t="s">
        <v>1417</v>
      </c>
      <c r="D134" s="87" t="s">
        <v>1862</v>
      </c>
    </row>
    <row r="135" spans="1:4" ht="31.5">
      <c r="A135" s="78">
        <v>126</v>
      </c>
      <c r="B135" s="29" t="s">
        <v>804</v>
      </c>
      <c r="C135" s="218" t="s">
        <v>1418</v>
      </c>
      <c r="D135" s="87" t="s">
        <v>1863</v>
      </c>
    </row>
    <row r="136" spans="1:4" ht="31.5">
      <c r="A136" s="78">
        <v>127</v>
      </c>
      <c r="B136" s="29" t="s">
        <v>804</v>
      </c>
      <c r="C136" s="218" t="s">
        <v>1264</v>
      </c>
      <c r="D136" s="87" t="s">
        <v>1864</v>
      </c>
    </row>
    <row r="137" spans="1:4" ht="31.5">
      <c r="A137" s="78">
        <v>128</v>
      </c>
      <c r="B137" s="29" t="s">
        <v>804</v>
      </c>
      <c r="C137" s="218" t="s">
        <v>1199</v>
      </c>
      <c r="D137" s="87" t="s">
        <v>1798</v>
      </c>
    </row>
    <row r="138" spans="1:4" ht="31.5">
      <c r="A138" s="78">
        <v>129</v>
      </c>
      <c r="B138" s="29" t="s">
        <v>804</v>
      </c>
      <c r="C138" s="218" t="s">
        <v>1419</v>
      </c>
      <c r="D138" s="87" t="s">
        <v>1865</v>
      </c>
    </row>
    <row r="139" spans="1:4" ht="31.5">
      <c r="A139" s="78">
        <v>130</v>
      </c>
      <c r="B139" s="29" t="s">
        <v>804</v>
      </c>
      <c r="C139" s="218" t="s">
        <v>1420</v>
      </c>
      <c r="D139" s="87" t="s">
        <v>1866</v>
      </c>
    </row>
    <row r="140" spans="1:4" ht="31.5">
      <c r="A140" s="78">
        <v>131</v>
      </c>
      <c r="B140" s="29" t="s">
        <v>804</v>
      </c>
      <c r="C140" s="218" t="s">
        <v>1421</v>
      </c>
      <c r="D140" s="87" t="s">
        <v>1867</v>
      </c>
    </row>
    <row r="141" spans="1:4" ht="31.5">
      <c r="A141" s="78">
        <v>132</v>
      </c>
      <c r="B141" s="29" t="s">
        <v>804</v>
      </c>
      <c r="C141" s="218" t="s">
        <v>1422</v>
      </c>
      <c r="D141" s="87" t="s">
        <v>1868</v>
      </c>
    </row>
    <row r="142" spans="1:4" ht="31.5">
      <c r="A142" s="78">
        <v>133</v>
      </c>
      <c r="B142" s="29" t="s">
        <v>804</v>
      </c>
      <c r="C142" s="218" t="s">
        <v>1423</v>
      </c>
      <c r="D142" s="87" t="s">
        <v>1869</v>
      </c>
    </row>
    <row r="143" spans="1:4" ht="47.25">
      <c r="A143" s="78">
        <v>134</v>
      </c>
      <c r="B143" s="29" t="s">
        <v>804</v>
      </c>
      <c r="C143" s="218" t="s">
        <v>1265</v>
      </c>
      <c r="D143" s="87" t="s">
        <v>1870</v>
      </c>
    </row>
    <row r="144" spans="1:4" ht="31.5">
      <c r="A144" s="78">
        <v>135</v>
      </c>
      <c r="B144" s="365" t="s">
        <v>804</v>
      </c>
      <c r="C144" s="366" t="s">
        <v>1424</v>
      </c>
      <c r="D144" s="367" t="s">
        <v>1705</v>
      </c>
    </row>
    <row r="145" spans="1:4" ht="31.5">
      <c r="A145" s="78">
        <v>136</v>
      </c>
      <c r="B145" s="365" t="s">
        <v>804</v>
      </c>
      <c r="C145" s="366" t="s">
        <v>1425</v>
      </c>
      <c r="D145" s="367" t="s">
        <v>1706</v>
      </c>
    </row>
    <row r="146" spans="1:4" ht="31.5">
      <c r="A146" s="78">
        <v>137</v>
      </c>
      <c r="B146" s="29" t="s">
        <v>804</v>
      </c>
      <c r="C146" s="218" t="s">
        <v>1426</v>
      </c>
      <c r="D146" s="87" t="s">
        <v>1873</v>
      </c>
    </row>
    <row r="147" spans="1:4" ht="31.5">
      <c r="A147" s="78">
        <v>138</v>
      </c>
      <c r="B147" s="29" t="s">
        <v>804</v>
      </c>
      <c r="C147" s="218" t="s">
        <v>1200</v>
      </c>
      <c r="D147" s="87" t="s">
        <v>1872</v>
      </c>
    </row>
    <row r="148" spans="1:4" ht="31.5">
      <c r="A148" s="78">
        <v>139</v>
      </c>
      <c r="B148" s="29" t="s">
        <v>804</v>
      </c>
      <c r="C148" s="218" t="s">
        <v>1201</v>
      </c>
      <c r="D148" s="87" t="s">
        <v>1871</v>
      </c>
    </row>
    <row r="149" spans="1:4" ht="31.5">
      <c r="A149" s="78">
        <v>140</v>
      </c>
      <c r="B149" s="29" t="s">
        <v>804</v>
      </c>
      <c r="C149" s="218" t="s">
        <v>1202</v>
      </c>
      <c r="D149" s="87" t="s">
        <v>1874</v>
      </c>
    </row>
    <row r="150" spans="1:4" ht="47.25">
      <c r="A150" s="78">
        <v>141</v>
      </c>
      <c r="B150" s="29" t="s">
        <v>804</v>
      </c>
      <c r="C150" s="218" t="s">
        <v>1203</v>
      </c>
      <c r="D150" s="87" t="s">
        <v>1801</v>
      </c>
    </row>
    <row r="151" spans="1:4" ht="31.5">
      <c r="A151" s="78">
        <v>142</v>
      </c>
      <c r="B151" s="29" t="s">
        <v>804</v>
      </c>
      <c r="C151" s="218" t="s">
        <v>1266</v>
      </c>
      <c r="D151" s="87" t="s">
        <v>1875</v>
      </c>
    </row>
    <row r="152" spans="1:4" ht="31.5">
      <c r="A152" s="78">
        <v>143</v>
      </c>
      <c r="B152" s="29" t="s">
        <v>804</v>
      </c>
      <c r="C152" s="218" t="s">
        <v>1427</v>
      </c>
      <c r="D152" s="87" t="s">
        <v>1802</v>
      </c>
    </row>
    <row r="153" spans="1:4" ht="47.25">
      <c r="A153" s="78">
        <v>144</v>
      </c>
      <c r="B153" s="29" t="s">
        <v>804</v>
      </c>
      <c r="C153" s="218" t="s">
        <v>1204</v>
      </c>
      <c r="D153" s="87" t="s">
        <v>1876</v>
      </c>
    </row>
    <row r="154" spans="1:4" ht="47.25">
      <c r="A154" s="78">
        <v>145</v>
      </c>
      <c r="B154" s="29" t="s">
        <v>804</v>
      </c>
      <c r="C154" s="218" t="s">
        <v>1205</v>
      </c>
      <c r="D154" s="87" t="s">
        <v>1877</v>
      </c>
    </row>
    <row r="155" spans="1:4" ht="110.25">
      <c r="A155" s="78">
        <v>146</v>
      </c>
      <c r="B155" s="365" t="s">
        <v>804</v>
      </c>
      <c r="C155" s="366" t="s">
        <v>1206</v>
      </c>
      <c r="D155" s="367" t="s">
        <v>1707</v>
      </c>
    </row>
    <row r="156" spans="1:4" ht="63">
      <c r="A156" s="78">
        <v>147</v>
      </c>
      <c r="B156" s="29" t="s">
        <v>804</v>
      </c>
      <c r="C156" s="218" t="s">
        <v>1428</v>
      </c>
      <c r="D156" s="87" t="s">
        <v>1918</v>
      </c>
    </row>
    <row r="157" spans="1:4" ht="47.25">
      <c r="A157" s="78">
        <v>148</v>
      </c>
      <c r="B157" s="29" t="s">
        <v>804</v>
      </c>
      <c r="C157" s="218" t="s">
        <v>1429</v>
      </c>
      <c r="D157" s="87" t="s">
        <v>1878</v>
      </c>
    </row>
    <row r="158" spans="1:4" ht="63">
      <c r="A158" s="78">
        <v>149</v>
      </c>
      <c r="B158" s="29" t="s">
        <v>804</v>
      </c>
      <c r="C158" s="218" t="s">
        <v>1430</v>
      </c>
      <c r="D158" s="87" t="s">
        <v>1879</v>
      </c>
    </row>
    <row r="159" spans="1:4" ht="31.5">
      <c r="A159" s="78">
        <v>150</v>
      </c>
      <c r="B159" s="29" t="s">
        <v>804</v>
      </c>
      <c r="C159" s="218" t="s">
        <v>1431</v>
      </c>
      <c r="D159" s="87" t="s">
        <v>1880</v>
      </c>
    </row>
    <row r="160" spans="1:4" ht="47.25">
      <c r="A160" s="78">
        <v>151</v>
      </c>
      <c r="B160" s="365" t="s">
        <v>804</v>
      </c>
      <c r="C160" s="366" t="s">
        <v>1207</v>
      </c>
      <c r="D160" s="367" t="s">
        <v>1708</v>
      </c>
    </row>
    <row r="161" spans="1:4" ht="31.5">
      <c r="A161" s="78">
        <v>152</v>
      </c>
      <c r="B161" s="29" t="s">
        <v>804</v>
      </c>
      <c r="C161" s="218" t="s">
        <v>1432</v>
      </c>
      <c r="D161" s="87" t="s">
        <v>1881</v>
      </c>
    </row>
    <row r="162" spans="1:4" ht="63">
      <c r="A162" s="78">
        <v>153</v>
      </c>
      <c r="B162" s="29" t="s">
        <v>804</v>
      </c>
      <c r="C162" s="218" t="s">
        <v>1267</v>
      </c>
      <c r="D162" s="87" t="s">
        <v>1882</v>
      </c>
    </row>
    <row r="163" spans="1:4" ht="31.5">
      <c r="A163" s="78">
        <v>154</v>
      </c>
      <c r="B163" s="365" t="s">
        <v>804</v>
      </c>
      <c r="C163" s="366" t="s">
        <v>1709</v>
      </c>
      <c r="D163" s="367" t="s">
        <v>1919</v>
      </c>
    </row>
    <row r="164" spans="1:4" ht="31.5">
      <c r="A164" s="78">
        <v>155</v>
      </c>
      <c r="B164" s="29" t="s">
        <v>804</v>
      </c>
      <c r="C164" s="218" t="s">
        <v>1433</v>
      </c>
      <c r="D164" s="87" t="s">
        <v>1883</v>
      </c>
    </row>
    <row r="165" spans="1:4" ht="47.25">
      <c r="A165" s="78">
        <v>156</v>
      </c>
      <c r="B165" s="29" t="s">
        <v>804</v>
      </c>
      <c r="C165" s="218" t="s">
        <v>1208</v>
      </c>
      <c r="D165" s="87" t="s">
        <v>1884</v>
      </c>
    </row>
    <row r="166" spans="1:4" ht="47.25">
      <c r="A166" s="78">
        <v>157</v>
      </c>
      <c r="B166" s="29" t="s">
        <v>804</v>
      </c>
      <c r="C166" s="218" t="s">
        <v>1434</v>
      </c>
      <c r="D166" s="87" t="s">
        <v>1885</v>
      </c>
    </row>
    <row r="167" spans="1:4" ht="47.25">
      <c r="A167" s="78">
        <v>158</v>
      </c>
      <c r="B167" s="365" t="s">
        <v>804</v>
      </c>
      <c r="C167" s="366" t="s">
        <v>1710</v>
      </c>
      <c r="D167" s="367" t="s">
        <v>1886</v>
      </c>
    </row>
    <row r="168" spans="1:4" ht="141.75">
      <c r="A168" s="78">
        <v>159</v>
      </c>
      <c r="B168" s="29" t="s">
        <v>804</v>
      </c>
      <c r="C168" s="218" t="s">
        <v>1209</v>
      </c>
      <c r="D168" s="87" t="s">
        <v>1804</v>
      </c>
    </row>
    <row r="169" spans="1:4" ht="141.75">
      <c r="A169" s="78">
        <v>160</v>
      </c>
      <c r="B169" s="29" t="s">
        <v>804</v>
      </c>
      <c r="C169" s="218" t="s">
        <v>1210</v>
      </c>
      <c r="D169" s="87" t="s">
        <v>1920</v>
      </c>
    </row>
    <row r="170" spans="1:4" ht="78.75">
      <c r="A170" s="78">
        <v>161</v>
      </c>
      <c r="B170" s="29" t="s">
        <v>804</v>
      </c>
      <c r="C170" s="218" t="s">
        <v>1436</v>
      </c>
      <c r="D170" s="87" t="s">
        <v>1805</v>
      </c>
    </row>
    <row r="171" spans="1:5" ht="47.25">
      <c r="A171" s="78">
        <v>162</v>
      </c>
      <c r="B171" s="29" t="s">
        <v>804</v>
      </c>
      <c r="C171" s="218" t="s">
        <v>1437</v>
      </c>
      <c r="D171" s="87" t="s">
        <v>1887</v>
      </c>
      <c r="E171" s="231"/>
    </row>
    <row r="172" spans="1:4" ht="47.25">
      <c r="A172" s="78">
        <v>163</v>
      </c>
      <c r="B172" s="29" t="s">
        <v>804</v>
      </c>
      <c r="C172" s="218" t="s">
        <v>1438</v>
      </c>
      <c r="D172" s="87" t="s">
        <v>1888</v>
      </c>
    </row>
    <row r="173" spans="1:4" ht="47.25">
      <c r="A173" s="78">
        <v>164</v>
      </c>
      <c r="B173" s="29" t="s">
        <v>804</v>
      </c>
      <c r="C173" s="218" t="s">
        <v>1439</v>
      </c>
      <c r="D173" s="87" t="s">
        <v>1889</v>
      </c>
    </row>
    <row r="174" spans="1:4" ht="47.25">
      <c r="A174" s="78">
        <v>165</v>
      </c>
      <c r="B174" s="29" t="s">
        <v>804</v>
      </c>
      <c r="C174" s="218" t="s">
        <v>1440</v>
      </c>
      <c r="D174" s="87" t="s">
        <v>1890</v>
      </c>
    </row>
    <row r="175" spans="1:4" ht="63">
      <c r="A175" s="78">
        <v>166</v>
      </c>
      <c r="B175" s="29" t="s">
        <v>804</v>
      </c>
      <c r="C175" s="218" t="s">
        <v>1441</v>
      </c>
      <c r="D175" s="87" t="s">
        <v>1891</v>
      </c>
    </row>
    <row r="176" spans="1:4" ht="94.5">
      <c r="A176" s="78">
        <v>167</v>
      </c>
      <c r="B176" s="29" t="s">
        <v>804</v>
      </c>
      <c r="C176" s="218" t="s">
        <v>1443</v>
      </c>
      <c r="D176" s="87" t="s">
        <v>1892</v>
      </c>
    </row>
    <row r="177" spans="1:4" ht="141.75">
      <c r="A177" s="78">
        <v>168</v>
      </c>
      <c r="B177" s="29" t="s">
        <v>804</v>
      </c>
      <c r="C177" s="218" t="s">
        <v>1444</v>
      </c>
      <c r="D177" s="87" t="s">
        <v>1806</v>
      </c>
    </row>
    <row r="178" spans="1:4" ht="63">
      <c r="A178" s="78">
        <v>169</v>
      </c>
      <c r="B178" s="29" t="s">
        <v>804</v>
      </c>
      <c r="C178" s="218" t="s">
        <v>1445</v>
      </c>
      <c r="D178" s="87" t="s">
        <v>1893</v>
      </c>
    </row>
    <row r="179" spans="1:4" ht="47.25">
      <c r="A179" s="78">
        <v>170</v>
      </c>
      <c r="B179" s="29" t="s">
        <v>804</v>
      </c>
      <c r="C179" s="218" t="s">
        <v>1211</v>
      </c>
      <c r="D179" s="87" t="s">
        <v>1813</v>
      </c>
    </row>
    <row r="180" spans="1:4" ht="63">
      <c r="A180" s="78">
        <v>171</v>
      </c>
      <c r="B180" s="29" t="s">
        <v>804</v>
      </c>
      <c r="C180" s="218" t="s">
        <v>1446</v>
      </c>
      <c r="D180" s="87" t="s">
        <v>1894</v>
      </c>
    </row>
    <row r="181" spans="1:4" ht="141.75">
      <c r="A181" s="78">
        <v>172</v>
      </c>
      <c r="B181" s="29" t="s">
        <v>804</v>
      </c>
      <c r="C181" s="218" t="s">
        <v>1447</v>
      </c>
      <c r="D181" s="87" t="s">
        <v>1895</v>
      </c>
    </row>
    <row r="182" spans="1:4" ht="63">
      <c r="A182" s="78">
        <v>173</v>
      </c>
      <c r="B182" s="29" t="s">
        <v>804</v>
      </c>
      <c r="C182" s="218" t="s">
        <v>1448</v>
      </c>
      <c r="D182" s="87" t="s">
        <v>1896</v>
      </c>
    </row>
    <row r="183" spans="1:4" ht="63">
      <c r="A183" s="78">
        <v>174</v>
      </c>
      <c r="B183" s="29" t="s">
        <v>804</v>
      </c>
      <c r="C183" s="218" t="s">
        <v>1449</v>
      </c>
      <c r="D183" s="87" t="s">
        <v>1815</v>
      </c>
    </row>
    <row r="184" spans="1:4" ht="63">
      <c r="A184" s="78">
        <v>175</v>
      </c>
      <c r="B184" s="29" t="s">
        <v>804</v>
      </c>
      <c r="C184" s="218" t="s">
        <v>1450</v>
      </c>
      <c r="D184" s="87" t="s">
        <v>1816</v>
      </c>
    </row>
    <row r="185" spans="1:4" ht="31.5">
      <c r="A185" s="78">
        <v>176</v>
      </c>
      <c r="B185" s="29" t="s">
        <v>804</v>
      </c>
      <c r="C185" s="218" t="s">
        <v>1451</v>
      </c>
      <c r="D185" s="87" t="s">
        <v>1817</v>
      </c>
    </row>
    <row r="186" spans="1:4" ht="63">
      <c r="A186" s="78">
        <v>177</v>
      </c>
      <c r="B186" s="29" t="s">
        <v>804</v>
      </c>
      <c r="C186" s="218" t="s">
        <v>1452</v>
      </c>
      <c r="D186" s="87" t="s">
        <v>154</v>
      </c>
    </row>
    <row r="187" spans="1:4" ht="47.25">
      <c r="A187" s="78">
        <v>178</v>
      </c>
      <c r="B187" s="29" t="s">
        <v>804</v>
      </c>
      <c r="C187" s="218" t="s">
        <v>1212</v>
      </c>
      <c r="D187" s="87" t="s">
        <v>1213</v>
      </c>
    </row>
    <row r="188" spans="1:4" ht="31.5">
      <c r="A188" s="78">
        <v>179</v>
      </c>
      <c r="B188" s="29" t="s">
        <v>804</v>
      </c>
      <c r="C188" s="218" t="s">
        <v>1453</v>
      </c>
      <c r="D188" s="87" t="s">
        <v>653</v>
      </c>
    </row>
    <row r="189" spans="1:4" ht="47.25">
      <c r="A189" s="78">
        <v>180</v>
      </c>
      <c r="B189" s="29" t="s">
        <v>804</v>
      </c>
      <c r="C189" s="218" t="s">
        <v>1454</v>
      </c>
      <c r="D189" s="87" t="s">
        <v>1455</v>
      </c>
    </row>
    <row r="190" spans="1:4" ht="63">
      <c r="A190" s="78">
        <v>181</v>
      </c>
      <c r="B190" s="29" t="s">
        <v>804</v>
      </c>
      <c r="C190" s="9" t="s">
        <v>1214</v>
      </c>
      <c r="D190" s="30" t="s">
        <v>1818</v>
      </c>
    </row>
    <row r="191" spans="1:4" ht="78.75">
      <c r="A191" s="78">
        <v>182</v>
      </c>
      <c r="B191" s="29" t="s">
        <v>804</v>
      </c>
      <c r="C191" s="9" t="s">
        <v>1215</v>
      </c>
      <c r="D191" s="89" t="s">
        <v>1819</v>
      </c>
    </row>
    <row r="192" spans="1:4" ht="63">
      <c r="A192" s="78">
        <v>183</v>
      </c>
      <c r="B192" s="29" t="s">
        <v>804</v>
      </c>
      <c r="C192" s="9" t="s">
        <v>1216</v>
      </c>
      <c r="D192" s="89" t="s">
        <v>1897</v>
      </c>
    </row>
    <row r="193" spans="1:4" ht="63">
      <c r="A193" s="78">
        <v>184</v>
      </c>
      <c r="B193" s="29" t="s">
        <v>804</v>
      </c>
      <c r="C193" s="9" t="s">
        <v>1217</v>
      </c>
      <c r="D193" s="89" t="s">
        <v>1898</v>
      </c>
    </row>
    <row r="194" spans="1:4" ht="63">
      <c r="A194" s="78">
        <v>185</v>
      </c>
      <c r="B194" s="29" t="s">
        <v>804</v>
      </c>
      <c r="C194" s="9" t="s">
        <v>1218</v>
      </c>
      <c r="D194" s="89" t="s">
        <v>1899</v>
      </c>
    </row>
    <row r="195" spans="1:4" ht="63">
      <c r="A195" s="78">
        <v>186</v>
      </c>
      <c r="B195" s="29" t="s">
        <v>804</v>
      </c>
      <c r="C195" s="9" t="s">
        <v>1219</v>
      </c>
      <c r="D195" s="89" t="s">
        <v>1900</v>
      </c>
    </row>
    <row r="196" spans="1:4" ht="63">
      <c r="A196" s="78">
        <v>187</v>
      </c>
      <c r="B196" s="29" t="s">
        <v>804</v>
      </c>
      <c r="C196" s="9" t="s">
        <v>1220</v>
      </c>
      <c r="D196" s="89" t="s">
        <v>1901</v>
      </c>
    </row>
    <row r="197" spans="1:4" ht="78.75">
      <c r="A197" s="78">
        <v>188</v>
      </c>
      <c r="B197" s="29" t="s">
        <v>804</v>
      </c>
      <c r="C197" s="9" t="s">
        <v>1221</v>
      </c>
      <c r="D197" s="89" t="s">
        <v>1902</v>
      </c>
    </row>
    <row r="198" spans="1:4" ht="63">
      <c r="A198" s="78">
        <v>189</v>
      </c>
      <c r="B198" s="29" t="s">
        <v>804</v>
      </c>
      <c r="C198" s="9" t="s">
        <v>1222</v>
      </c>
      <c r="D198" s="89" t="s">
        <v>1824</v>
      </c>
    </row>
    <row r="199" spans="1:4" ht="78.75">
      <c r="A199" s="78">
        <v>190</v>
      </c>
      <c r="B199" s="29" t="s">
        <v>804</v>
      </c>
      <c r="C199" s="9" t="s">
        <v>1223</v>
      </c>
      <c r="D199" s="89" t="s">
        <v>1825</v>
      </c>
    </row>
    <row r="200" spans="1:4" ht="63">
      <c r="A200" s="78">
        <v>191</v>
      </c>
      <c r="B200" s="29" t="s">
        <v>804</v>
      </c>
      <c r="C200" s="9" t="s">
        <v>1224</v>
      </c>
      <c r="D200" s="89" t="s">
        <v>1826</v>
      </c>
    </row>
    <row r="201" spans="1:4" ht="78.75">
      <c r="A201" s="78">
        <v>192</v>
      </c>
      <c r="B201" s="29" t="s">
        <v>804</v>
      </c>
      <c r="C201" s="9" t="s">
        <v>1225</v>
      </c>
      <c r="D201" s="89" t="s">
        <v>1903</v>
      </c>
    </row>
    <row r="202" spans="1:4" ht="63">
      <c r="A202" s="78">
        <v>193</v>
      </c>
      <c r="B202" s="29" t="s">
        <v>804</v>
      </c>
      <c r="C202" s="9" t="s">
        <v>1226</v>
      </c>
      <c r="D202" s="89" t="s">
        <v>1828</v>
      </c>
    </row>
    <row r="203" spans="1:4" ht="63">
      <c r="A203" s="78">
        <v>194</v>
      </c>
      <c r="B203" s="29" t="s">
        <v>804</v>
      </c>
      <c r="C203" s="9" t="s">
        <v>1227</v>
      </c>
      <c r="D203" s="89" t="s">
        <v>1904</v>
      </c>
    </row>
    <row r="204" spans="1:4" ht="63">
      <c r="A204" s="78">
        <v>195</v>
      </c>
      <c r="B204" s="29" t="s">
        <v>804</v>
      </c>
      <c r="C204" s="9" t="s">
        <v>1228</v>
      </c>
      <c r="D204" s="89" t="s">
        <v>988</v>
      </c>
    </row>
    <row r="205" spans="1:4" ht="63">
      <c r="A205" s="78">
        <v>196</v>
      </c>
      <c r="B205" s="29" t="s">
        <v>804</v>
      </c>
      <c r="C205" s="9" t="s">
        <v>1229</v>
      </c>
      <c r="D205" s="89" t="s">
        <v>1831</v>
      </c>
    </row>
    <row r="206" spans="1:4" ht="63">
      <c r="A206" s="78">
        <v>197</v>
      </c>
      <c r="B206" s="29" t="s">
        <v>804</v>
      </c>
      <c r="C206" s="9" t="s">
        <v>1230</v>
      </c>
      <c r="D206" s="89" t="s">
        <v>1832</v>
      </c>
    </row>
    <row r="207" spans="1:4" ht="63">
      <c r="A207" s="78">
        <v>198</v>
      </c>
      <c r="B207" s="29" t="s">
        <v>804</v>
      </c>
      <c r="C207" s="9" t="s">
        <v>1231</v>
      </c>
      <c r="D207" s="89" t="s">
        <v>1833</v>
      </c>
    </row>
    <row r="208" spans="1:4" ht="63">
      <c r="A208" s="78">
        <v>199</v>
      </c>
      <c r="B208" s="29" t="s">
        <v>804</v>
      </c>
      <c r="C208" s="9" t="s">
        <v>1232</v>
      </c>
      <c r="D208" s="89" t="s">
        <v>1905</v>
      </c>
    </row>
    <row r="209" spans="1:4" ht="63">
      <c r="A209" s="78">
        <v>200</v>
      </c>
      <c r="B209" s="29" t="s">
        <v>804</v>
      </c>
      <c r="C209" s="9" t="s">
        <v>1233</v>
      </c>
      <c r="D209" s="89" t="s">
        <v>1835</v>
      </c>
    </row>
    <row r="210" spans="1:4" ht="63">
      <c r="A210" s="78">
        <v>201</v>
      </c>
      <c r="B210" s="29" t="s">
        <v>804</v>
      </c>
      <c r="C210" s="9" t="s">
        <v>1234</v>
      </c>
      <c r="D210" s="89" t="s">
        <v>1836</v>
      </c>
    </row>
    <row r="211" spans="1:4" ht="94.5">
      <c r="A211" s="78">
        <v>202</v>
      </c>
      <c r="B211" s="29" t="s">
        <v>804</v>
      </c>
      <c r="C211" s="9" t="s">
        <v>1235</v>
      </c>
      <c r="D211" s="89" t="s">
        <v>1837</v>
      </c>
    </row>
    <row r="212" spans="1:4" ht="78.75">
      <c r="A212" s="78">
        <v>203</v>
      </c>
      <c r="B212" s="29" t="s">
        <v>804</v>
      </c>
      <c r="C212" s="9" t="s">
        <v>1236</v>
      </c>
      <c r="D212" s="89" t="s">
        <v>1838</v>
      </c>
    </row>
    <row r="213" spans="1:4" ht="78.75">
      <c r="A213" s="78">
        <v>204</v>
      </c>
      <c r="B213" s="29" t="s">
        <v>804</v>
      </c>
      <c r="C213" s="9" t="s">
        <v>1237</v>
      </c>
      <c r="D213" s="89" t="s">
        <v>1839</v>
      </c>
    </row>
    <row r="214" spans="1:4" ht="78.75">
      <c r="A214" s="78">
        <v>205</v>
      </c>
      <c r="B214" s="29" t="s">
        <v>804</v>
      </c>
      <c r="C214" s="9" t="s">
        <v>1238</v>
      </c>
      <c r="D214" s="89" t="s">
        <v>1840</v>
      </c>
    </row>
    <row r="215" spans="1:4" ht="78.75">
      <c r="A215" s="78">
        <v>206</v>
      </c>
      <c r="B215" s="29" t="s">
        <v>804</v>
      </c>
      <c r="C215" s="9" t="s">
        <v>1239</v>
      </c>
      <c r="D215" s="89" t="s">
        <v>1906</v>
      </c>
    </row>
    <row r="216" spans="1:4" ht="78.75">
      <c r="A216" s="78">
        <v>207</v>
      </c>
      <c r="B216" s="29" t="s">
        <v>804</v>
      </c>
      <c r="C216" s="9" t="s">
        <v>1240</v>
      </c>
      <c r="D216" s="89" t="s">
        <v>1907</v>
      </c>
    </row>
    <row r="217" spans="1:4" ht="78.75">
      <c r="A217" s="78">
        <v>208</v>
      </c>
      <c r="B217" s="29" t="s">
        <v>804</v>
      </c>
      <c r="C217" s="9" t="s">
        <v>1241</v>
      </c>
      <c r="D217" s="89" t="s">
        <v>1841</v>
      </c>
    </row>
    <row r="218" spans="1:4" ht="78.75">
      <c r="A218" s="78">
        <v>209</v>
      </c>
      <c r="B218" s="29" t="s">
        <v>804</v>
      </c>
      <c r="C218" s="9" t="s">
        <v>1242</v>
      </c>
      <c r="D218" s="89" t="s">
        <v>1842</v>
      </c>
    </row>
    <row r="219" spans="1:4" ht="78.75">
      <c r="A219" s="78">
        <v>210</v>
      </c>
      <c r="B219" s="29" t="s">
        <v>804</v>
      </c>
      <c r="C219" s="9" t="s">
        <v>1243</v>
      </c>
      <c r="D219" s="89" t="s">
        <v>1843</v>
      </c>
    </row>
    <row r="220" spans="1:4" ht="78.75">
      <c r="A220" s="78">
        <v>211</v>
      </c>
      <c r="B220" s="29" t="s">
        <v>804</v>
      </c>
      <c r="C220" s="9" t="s">
        <v>1244</v>
      </c>
      <c r="D220" s="89" t="s">
        <v>1844</v>
      </c>
    </row>
    <row r="221" spans="1:4" ht="78.75">
      <c r="A221" s="78">
        <v>212</v>
      </c>
      <c r="B221" s="29" t="s">
        <v>804</v>
      </c>
      <c r="C221" s="9" t="s">
        <v>1245</v>
      </c>
      <c r="D221" s="89" t="s">
        <v>1908</v>
      </c>
    </row>
    <row r="222" spans="1:4" ht="78.75">
      <c r="A222" s="78">
        <v>213</v>
      </c>
      <c r="B222" s="29" t="s">
        <v>804</v>
      </c>
      <c r="C222" s="9" t="s">
        <v>1246</v>
      </c>
      <c r="D222" s="89" t="s">
        <v>1845</v>
      </c>
    </row>
    <row r="223" spans="1:4" ht="78.75">
      <c r="A223" s="78">
        <v>214</v>
      </c>
      <c r="B223" s="29" t="s">
        <v>804</v>
      </c>
      <c r="C223" s="9" t="s">
        <v>1247</v>
      </c>
      <c r="D223" s="89" t="s">
        <v>1846</v>
      </c>
    </row>
    <row r="224" spans="1:4" ht="78.75">
      <c r="A224" s="78">
        <v>215</v>
      </c>
      <c r="B224" s="29" t="s">
        <v>804</v>
      </c>
      <c r="C224" s="9" t="s">
        <v>1248</v>
      </c>
      <c r="D224" s="89" t="s">
        <v>1847</v>
      </c>
    </row>
    <row r="225" spans="1:4" ht="126">
      <c r="A225" s="78">
        <v>216</v>
      </c>
      <c r="B225" s="29" t="s">
        <v>804</v>
      </c>
      <c r="C225" s="9" t="s">
        <v>1249</v>
      </c>
      <c r="D225" s="88" t="s">
        <v>1909</v>
      </c>
    </row>
    <row r="226" spans="1:4" ht="63">
      <c r="A226" s="78">
        <v>217</v>
      </c>
      <c r="B226" s="29" t="s">
        <v>804</v>
      </c>
      <c r="C226" s="9" t="s">
        <v>1250</v>
      </c>
      <c r="D226" s="88" t="s">
        <v>1848</v>
      </c>
    </row>
    <row r="227" spans="1:4" ht="63">
      <c r="A227" s="78">
        <v>218</v>
      </c>
      <c r="B227" s="29" t="s">
        <v>804</v>
      </c>
      <c r="C227" s="9" t="s">
        <v>1251</v>
      </c>
      <c r="D227" s="88" t="s">
        <v>1910</v>
      </c>
    </row>
    <row r="228" spans="1:4" ht="63">
      <c r="A228" s="78">
        <v>219</v>
      </c>
      <c r="B228" s="29" t="s">
        <v>804</v>
      </c>
      <c r="C228" s="9" t="s">
        <v>1316</v>
      </c>
      <c r="D228" s="219" t="s">
        <v>1911</v>
      </c>
    </row>
    <row r="229" spans="1:4" ht="63">
      <c r="A229" s="78">
        <v>220</v>
      </c>
      <c r="B229" s="29" t="s">
        <v>804</v>
      </c>
      <c r="C229" s="9" t="s">
        <v>1711</v>
      </c>
      <c r="D229" s="219" t="s">
        <v>1912</v>
      </c>
    </row>
    <row r="230" spans="1:4" ht="63">
      <c r="A230" s="78">
        <v>221</v>
      </c>
      <c r="B230" s="365" t="s">
        <v>804</v>
      </c>
      <c r="C230" s="368" t="s">
        <v>1712</v>
      </c>
      <c r="D230" s="369" t="s">
        <v>1913</v>
      </c>
    </row>
    <row r="231" spans="1:4" ht="63">
      <c r="A231" s="78">
        <v>222</v>
      </c>
      <c r="B231" s="365" t="s">
        <v>804</v>
      </c>
      <c r="C231" s="368" t="s">
        <v>1713</v>
      </c>
      <c r="D231" s="369" t="s">
        <v>1914</v>
      </c>
    </row>
    <row r="232" spans="1:4" ht="31.5">
      <c r="A232" s="78">
        <v>223</v>
      </c>
      <c r="B232" s="29" t="s">
        <v>804</v>
      </c>
      <c r="C232" s="9" t="s">
        <v>1252</v>
      </c>
      <c r="D232" s="88" t="s">
        <v>1253</v>
      </c>
    </row>
    <row r="233" spans="1:4" ht="47.25">
      <c r="A233" s="78">
        <v>224</v>
      </c>
      <c r="B233" s="365" t="s">
        <v>804</v>
      </c>
      <c r="C233" s="368" t="s">
        <v>1714</v>
      </c>
      <c r="D233" s="370" t="s">
        <v>1715</v>
      </c>
    </row>
    <row r="234" spans="1:4" ht="31.5">
      <c r="A234" s="78">
        <v>225</v>
      </c>
      <c r="B234" s="29" t="s">
        <v>804</v>
      </c>
      <c r="C234" s="84" t="s">
        <v>1254</v>
      </c>
      <c r="D234" s="88" t="s">
        <v>1915</v>
      </c>
    </row>
    <row r="235" spans="1:4" ht="47.25">
      <c r="A235" s="78">
        <v>226</v>
      </c>
      <c r="B235" s="29" t="s">
        <v>804</v>
      </c>
      <c r="C235" s="84" t="s">
        <v>1254</v>
      </c>
      <c r="D235" s="88" t="s">
        <v>1922</v>
      </c>
    </row>
    <row r="236" spans="1:4" ht="47.25">
      <c r="A236" s="78">
        <v>227</v>
      </c>
      <c r="B236" s="29" t="s">
        <v>1921</v>
      </c>
      <c r="C236" s="84" t="s">
        <v>1254</v>
      </c>
      <c r="D236" s="88" t="s">
        <v>1923</v>
      </c>
    </row>
    <row r="237" spans="1:4" ht="47.25">
      <c r="A237" s="78">
        <v>228</v>
      </c>
      <c r="B237" s="29" t="s">
        <v>804</v>
      </c>
      <c r="C237" s="218" t="s">
        <v>1456</v>
      </c>
      <c r="D237" s="87" t="s">
        <v>1925</v>
      </c>
    </row>
    <row r="238" spans="1:4" ht="141.75">
      <c r="A238" s="78">
        <v>229</v>
      </c>
      <c r="B238" s="29" t="s">
        <v>804</v>
      </c>
      <c r="C238" s="218" t="s">
        <v>1716</v>
      </c>
      <c r="D238" s="87" t="s">
        <v>1717</v>
      </c>
    </row>
    <row r="239" spans="1:4" ht="78.75">
      <c r="A239" s="78">
        <v>230</v>
      </c>
      <c r="B239" s="29" t="s">
        <v>804</v>
      </c>
      <c r="C239" s="218" t="s">
        <v>1457</v>
      </c>
      <c r="D239" s="87" t="s">
        <v>1926</v>
      </c>
    </row>
    <row r="240" spans="1:4" ht="47.25">
      <c r="A240" s="78">
        <v>231</v>
      </c>
      <c r="B240" s="29" t="s">
        <v>804</v>
      </c>
      <c r="C240" s="218" t="s">
        <v>1458</v>
      </c>
      <c r="D240" s="87" t="s">
        <v>1916</v>
      </c>
    </row>
    <row r="241" spans="1:4" ht="31.5">
      <c r="A241" s="78">
        <v>232</v>
      </c>
      <c r="B241" s="29" t="s">
        <v>804</v>
      </c>
      <c r="C241" s="218" t="s">
        <v>1459</v>
      </c>
      <c r="D241" s="87" t="s">
        <v>1924</v>
      </c>
    </row>
    <row r="242" spans="1:4" ht="63">
      <c r="A242" s="78">
        <v>233</v>
      </c>
      <c r="B242" s="29" t="s">
        <v>804</v>
      </c>
      <c r="C242" s="84" t="s">
        <v>1255</v>
      </c>
      <c r="D242" s="89" t="s">
        <v>1917</v>
      </c>
    </row>
    <row r="243" spans="1:4" ht="31.5">
      <c r="A243" s="78">
        <v>234</v>
      </c>
      <c r="B243" s="365" t="s">
        <v>804</v>
      </c>
      <c r="C243" s="371" t="s">
        <v>1256</v>
      </c>
      <c r="D243" s="370" t="s">
        <v>1718</v>
      </c>
    </row>
    <row r="244" spans="1:4" ht="31.5">
      <c r="A244" s="78">
        <v>235</v>
      </c>
      <c r="B244" s="29" t="s">
        <v>804</v>
      </c>
      <c r="C244" s="78" t="s">
        <v>1179</v>
      </c>
      <c r="D244" s="80" t="s">
        <v>1180</v>
      </c>
    </row>
    <row r="245" spans="1:4" ht="31.5">
      <c r="A245" s="78">
        <v>236</v>
      </c>
      <c r="B245" s="29" t="s">
        <v>804</v>
      </c>
      <c r="C245" s="84" t="s">
        <v>1181</v>
      </c>
      <c r="D245" s="88" t="s">
        <v>1182</v>
      </c>
    </row>
    <row r="246" spans="1:4" ht="31.5">
      <c r="A246" s="78">
        <v>237</v>
      </c>
      <c r="B246" s="29" t="s">
        <v>804</v>
      </c>
      <c r="C246" s="78" t="s">
        <v>1175</v>
      </c>
      <c r="D246" s="80" t="s">
        <v>1176</v>
      </c>
    </row>
    <row r="247" spans="1:4" ht="15.75">
      <c r="A247" s="78">
        <v>238</v>
      </c>
      <c r="B247" s="29" t="s">
        <v>804</v>
      </c>
      <c r="C247" s="78" t="s">
        <v>1177</v>
      </c>
      <c r="D247" s="80" t="s">
        <v>1178</v>
      </c>
    </row>
    <row r="248" spans="1:4" ht="78.75">
      <c r="A248" s="78">
        <v>239</v>
      </c>
      <c r="B248" s="29" t="s">
        <v>804</v>
      </c>
      <c r="C248" s="29" t="s">
        <v>1257</v>
      </c>
      <c r="D248" s="81" t="s">
        <v>1258</v>
      </c>
    </row>
    <row r="249" spans="1:4" ht="47.25">
      <c r="A249" s="78">
        <v>240</v>
      </c>
      <c r="B249" s="29" t="s">
        <v>804</v>
      </c>
      <c r="C249" s="84" t="s">
        <v>1259</v>
      </c>
      <c r="D249" s="88" t="s">
        <v>1260</v>
      </c>
    </row>
    <row r="250" spans="1:4" ht="31.5">
      <c r="A250" s="78">
        <v>241</v>
      </c>
      <c r="B250" s="29" t="s">
        <v>804</v>
      </c>
      <c r="C250" s="78" t="s">
        <v>1156</v>
      </c>
      <c r="D250" s="80" t="s">
        <v>1157</v>
      </c>
    </row>
    <row r="251" spans="1:4" ht="31.5">
      <c r="A251" s="78">
        <v>242</v>
      </c>
      <c r="B251" s="29" t="s">
        <v>804</v>
      </c>
      <c r="C251" s="84" t="s">
        <v>1261</v>
      </c>
      <c r="D251" s="88" t="s">
        <v>1262</v>
      </c>
    </row>
    <row r="252" spans="1:4" ht="31.5">
      <c r="A252" s="78">
        <v>243</v>
      </c>
      <c r="B252" s="374" t="s">
        <v>804</v>
      </c>
      <c r="C252" s="375" t="s">
        <v>1263</v>
      </c>
      <c r="D252" s="376" t="s">
        <v>1021</v>
      </c>
    </row>
    <row r="253" spans="1:4" ht="15.75">
      <c r="A253" s="373"/>
      <c r="B253" s="377"/>
      <c r="C253" s="378"/>
      <c r="D253" s="379"/>
    </row>
    <row r="254" spans="1:4" ht="15.75">
      <c r="A254" s="373"/>
      <c r="B254" s="377"/>
      <c r="C254" s="378"/>
      <c r="D254" s="379"/>
    </row>
    <row r="255" spans="1:4" ht="15.75">
      <c r="A255" s="373"/>
      <c r="B255" s="377"/>
      <c r="C255" s="378"/>
      <c r="D255" s="379"/>
    </row>
    <row r="256" spans="1:4" ht="15.75">
      <c r="A256" s="373"/>
      <c r="B256" s="377"/>
      <c r="C256" s="378"/>
      <c r="D256" s="379"/>
    </row>
    <row r="257" spans="1:4" ht="15.75">
      <c r="A257" s="373"/>
      <c r="B257" s="377"/>
      <c r="C257" s="378"/>
      <c r="D257" s="379"/>
    </row>
    <row r="258" spans="1:4" ht="15.75">
      <c r="A258" s="373"/>
      <c r="B258" s="377"/>
      <c r="C258" s="378"/>
      <c r="D258" s="379"/>
    </row>
    <row r="259" spans="1:4" ht="15.75">
      <c r="A259" s="373"/>
      <c r="B259" s="377"/>
      <c r="C259" s="378"/>
      <c r="D259" s="379"/>
    </row>
    <row r="260" spans="1:4" ht="15.75">
      <c r="A260" s="373"/>
      <c r="B260" s="377"/>
      <c r="C260" s="378"/>
      <c r="D260" s="379"/>
    </row>
    <row r="261" spans="1:4" ht="15.75">
      <c r="A261" s="373"/>
      <c r="B261" s="377"/>
      <c r="C261" s="378"/>
      <c r="D261" s="379"/>
    </row>
    <row r="262" spans="1:4" ht="15.75">
      <c r="A262" s="373"/>
      <c r="B262" s="377"/>
      <c r="C262" s="378"/>
      <c r="D262" s="379"/>
    </row>
    <row r="263" spans="1:4" ht="15.75">
      <c r="A263" s="373"/>
      <c r="B263" s="377"/>
      <c r="C263" s="378"/>
      <c r="D263" s="379"/>
    </row>
    <row r="264" spans="1:4" ht="15.75">
      <c r="A264" s="373"/>
      <c r="B264" s="377"/>
      <c r="C264" s="378"/>
      <c r="D264" s="379"/>
    </row>
    <row r="265" spans="1:4" ht="15.75">
      <c r="A265" s="373"/>
      <c r="B265" s="377"/>
      <c r="C265" s="378"/>
      <c r="D265" s="379"/>
    </row>
    <row r="266" spans="1:4" ht="15.75">
      <c r="A266" s="373"/>
      <c r="B266" s="377"/>
      <c r="C266" s="378"/>
      <c r="D266" s="379"/>
    </row>
    <row r="267" spans="1:4" ht="15.75">
      <c r="A267" s="373"/>
      <c r="B267" s="377"/>
      <c r="C267" s="378"/>
      <c r="D267" s="379"/>
    </row>
    <row r="268" spans="1:4" ht="15.75">
      <c r="A268" s="373"/>
      <c r="B268" s="377"/>
      <c r="C268" s="378"/>
      <c r="D268" s="379"/>
    </row>
    <row r="269" spans="1:4" ht="15.75">
      <c r="A269" s="373"/>
      <c r="B269" s="377"/>
      <c r="C269" s="378"/>
      <c r="D269" s="380"/>
    </row>
    <row r="270" spans="1:4" ht="15.75">
      <c r="A270" s="373"/>
      <c r="B270" s="377"/>
      <c r="C270" s="378"/>
      <c r="D270" s="380"/>
    </row>
    <row r="271" spans="1:4" ht="15.75">
      <c r="A271" s="373"/>
      <c r="B271" s="377"/>
      <c r="C271" s="378"/>
      <c r="D271" s="380"/>
    </row>
    <row r="272" spans="1:4" ht="15.75">
      <c r="A272" s="373"/>
      <c r="B272" s="377"/>
      <c r="C272" s="378"/>
      <c r="D272" s="381"/>
    </row>
    <row r="273" spans="1:4" ht="15.75">
      <c r="A273" s="373"/>
      <c r="B273" s="377"/>
      <c r="C273" s="378"/>
      <c r="D273" s="380"/>
    </row>
    <row r="274" spans="1:4" ht="15.75">
      <c r="A274" s="373"/>
      <c r="B274" s="377"/>
      <c r="C274" s="382"/>
      <c r="D274" s="380"/>
    </row>
    <row r="275" spans="1:4" ht="15.75">
      <c r="A275" s="373"/>
      <c r="B275" s="377"/>
      <c r="C275" s="383"/>
      <c r="D275" s="384"/>
    </row>
    <row r="276" spans="1:4" ht="15.75">
      <c r="A276" s="373"/>
      <c r="B276" s="377"/>
      <c r="C276" s="383"/>
      <c r="D276" s="384"/>
    </row>
    <row r="277" spans="1:4" ht="15.75">
      <c r="A277" s="373"/>
      <c r="B277" s="377"/>
      <c r="C277" s="383"/>
      <c r="D277" s="384"/>
    </row>
    <row r="278" spans="1:4" ht="15.75">
      <c r="A278" s="373"/>
      <c r="B278" s="377"/>
      <c r="C278" s="383"/>
      <c r="D278" s="384"/>
    </row>
    <row r="279" spans="1:4" ht="15.75">
      <c r="A279" s="373"/>
      <c r="B279" s="377"/>
      <c r="C279" s="383"/>
      <c r="D279" s="384"/>
    </row>
    <row r="280" spans="1:4" ht="15.75">
      <c r="A280" s="373"/>
      <c r="B280" s="377"/>
      <c r="C280" s="383"/>
      <c r="D280" s="384"/>
    </row>
    <row r="281" spans="1:4" ht="15.75">
      <c r="A281" s="373"/>
      <c r="B281" s="377"/>
      <c r="C281" s="382"/>
      <c r="D281" s="379"/>
    </row>
    <row r="282" spans="1:4" ht="15.75">
      <c r="A282" s="373"/>
      <c r="B282" s="377"/>
      <c r="C282" s="382"/>
      <c r="D282" s="380"/>
    </row>
    <row r="283" spans="1:4" ht="15.75">
      <c r="A283" s="373"/>
      <c r="B283" s="377"/>
      <c r="C283" s="373"/>
      <c r="D283" s="385"/>
    </row>
    <row r="284" spans="1:4" ht="15.75">
      <c r="A284" s="373"/>
      <c r="B284" s="377"/>
      <c r="C284" s="382"/>
      <c r="D284" s="380"/>
    </row>
    <row r="285" spans="1:4" ht="15.75">
      <c r="A285" s="373"/>
      <c r="B285" s="377"/>
      <c r="C285" s="373"/>
      <c r="D285" s="385"/>
    </row>
    <row r="286" spans="1:4" ht="15.75">
      <c r="A286" s="373"/>
      <c r="B286" s="377"/>
      <c r="C286" s="373"/>
      <c r="D286" s="385"/>
    </row>
    <row r="287" spans="1:4" ht="15.75">
      <c r="A287" s="373"/>
      <c r="B287" s="377"/>
      <c r="C287" s="377"/>
      <c r="D287" s="386"/>
    </row>
    <row r="288" spans="1:4" ht="15.75">
      <c r="A288" s="373"/>
      <c r="B288" s="377"/>
      <c r="C288" s="382"/>
      <c r="D288" s="380"/>
    </row>
    <row r="289" spans="1:4" ht="15.75">
      <c r="A289" s="373"/>
      <c r="B289" s="377"/>
      <c r="C289" s="373"/>
      <c r="D289" s="385"/>
    </row>
    <row r="290" spans="1:4" ht="15.75">
      <c r="A290" s="373"/>
      <c r="B290" s="377"/>
      <c r="C290" s="382"/>
      <c r="D290" s="380"/>
    </row>
    <row r="291" spans="1:4" ht="15.75">
      <c r="A291" s="373"/>
      <c r="B291" s="377"/>
      <c r="C291" s="382"/>
      <c r="D291" s="380"/>
    </row>
  </sheetData>
  <sheetProtection/>
  <mergeCells count="7">
    <mergeCell ref="C87:D87"/>
    <mergeCell ref="A6:D6"/>
    <mergeCell ref="A7:D7"/>
    <mergeCell ref="C10:D10"/>
    <mergeCell ref="C27:D27"/>
    <mergeCell ref="C57:D57"/>
    <mergeCell ref="C72:D72"/>
  </mergeCells>
  <printOptions/>
  <pageMargins left="0.7" right="0.7" top="0.75" bottom="0.75" header="0.3" footer="0.3"/>
  <pageSetup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P14"/>
  <sheetViews>
    <sheetView view="pageBreakPreview" zoomScale="60" zoomScalePageLayoutView="0" workbookViewId="0" topLeftCell="A1">
      <selection activeCell="C4" sqref="C4:D4"/>
    </sheetView>
  </sheetViews>
  <sheetFormatPr defaultColWidth="9.00390625" defaultRowHeight="15"/>
  <cols>
    <col min="1" max="1" width="9.140625" style="138" customWidth="1"/>
    <col min="2" max="2" width="7.8515625" style="139" customWidth="1"/>
    <col min="3" max="3" width="27.28125" style="139" customWidth="1"/>
    <col min="4" max="4" width="37.140625" style="139" customWidth="1"/>
    <col min="5" max="5" width="4.57421875" style="139" customWidth="1"/>
    <col min="6" max="6" width="3.421875" style="139" customWidth="1"/>
    <col min="7" max="7" width="2.57421875" style="139" customWidth="1"/>
    <col min="8" max="8" width="5.421875" style="139" customWidth="1"/>
    <col min="9" max="9" width="4.00390625" style="139" customWidth="1"/>
    <col min="10" max="10" width="10.8515625" style="139" hidden="1" customWidth="1"/>
    <col min="11" max="11" width="58.00390625" style="141" customWidth="1"/>
    <col min="12" max="12" width="4.7109375" style="139" hidden="1" customWidth="1"/>
    <col min="13" max="14" width="5.8515625" style="139" hidden="1" customWidth="1"/>
    <col min="15" max="15" width="9.57421875" style="139" customWidth="1"/>
    <col min="16" max="16" width="8.7109375" style="139" customWidth="1"/>
    <col min="17" max="17" width="10.140625" style="139" hidden="1" customWidth="1"/>
    <col min="18" max="18" width="10.28125" style="139" hidden="1" customWidth="1"/>
    <col min="19" max="16384" width="9.00390625" style="139" customWidth="1"/>
  </cols>
  <sheetData>
    <row r="1" spans="4:16" ht="15.75">
      <c r="D1" s="140" t="s">
        <v>616</v>
      </c>
      <c r="P1" s="140"/>
    </row>
    <row r="2" spans="3:16" ht="15.75">
      <c r="C2" s="422" t="s">
        <v>1131</v>
      </c>
      <c r="D2" s="422"/>
      <c r="E2" s="142"/>
      <c r="F2" s="142"/>
      <c r="P2" s="143"/>
    </row>
    <row r="3" spans="3:16" ht="15.75">
      <c r="C3" s="422" t="s">
        <v>318</v>
      </c>
      <c r="D3" s="422"/>
      <c r="P3" s="143"/>
    </row>
    <row r="4" spans="3:16" ht="15.75">
      <c r="C4" s="423" t="s">
        <v>1566</v>
      </c>
      <c r="D4" s="423"/>
      <c r="P4" s="143"/>
    </row>
    <row r="5" spans="3:16" ht="15.75">
      <c r="C5" s="93"/>
      <c r="D5" s="93"/>
      <c r="P5" s="143"/>
    </row>
    <row r="6" spans="1:10" ht="63.75" customHeight="1">
      <c r="A6" s="424" t="s">
        <v>1624</v>
      </c>
      <c r="B6" s="425"/>
      <c r="C6" s="425"/>
      <c r="D6" s="425"/>
      <c r="J6" s="144" t="str">
        <f>CONCATENATE(A6," ",C6," ",D6," ",E6," ",F6," ",G6," ",H6," ",I6)</f>
        <v>Главные администраторы источников внутреннего финансирования дефицита районного бюджета на 2021 год и плановый период 2022-2023 годов       </v>
      </c>
    </row>
    <row r="7" spans="1:13" s="6" customFormat="1" ht="14.25" customHeight="1">
      <c r="A7" s="426"/>
      <c r="B7" s="426"/>
      <c r="C7" s="426"/>
      <c r="D7" s="426"/>
      <c r="E7" s="145"/>
      <c r="F7" s="145"/>
      <c r="G7" s="145"/>
      <c r="H7" s="145"/>
      <c r="I7" s="145"/>
      <c r="J7" s="146"/>
      <c r="K7" s="146"/>
      <c r="L7" s="147"/>
      <c r="M7" s="147"/>
    </row>
    <row r="8" spans="1:11" s="148" customFormat="1" ht="62.25" customHeight="1">
      <c r="A8" s="3" t="s">
        <v>713</v>
      </c>
      <c r="B8" s="3" t="s">
        <v>1359</v>
      </c>
      <c r="C8" s="3" t="s">
        <v>1360</v>
      </c>
      <c r="D8" s="3" t="s">
        <v>1361</v>
      </c>
      <c r="K8" s="149"/>
    </row>
    <row r="9" spans="1:4" ht="15.75">
      <c r="A9" s="150"/>
      <c r="B9" s="151">
        <v>1</v>
      </c>
      <c r="C9" s="151">
        <v>2</v>
      </c>
      <c r="D9" s="151">
        <v>3</v>
      </c>
    </row>
    <row r="10" spans="1:11" s="154" customFormat="1" ht="41.25" customHeight="1">
      <c r="A10" s="152">
        <v>1</v>
      </c>
      <c r="B10" s="153" t="s">
        <v>804</v>
      </c>
      <c r="C10" s="427" t="s">
        <v>384</v>
      </c>
      <c r="D10" s="428"/>
      <c r="K10" s="155"/>
    </row>
    <row r="11" spans="1:9" ht="47.25">
      <c r="A11" s="84">
        <v>2</v>
      </c>
      <c r="B11" s="10" t="s">
        <v>804</v>
      </c>
      <c r="C11" s="84" t="s">
        <v>1362</v>
      </c>
      <c r="D11" s="88" t="s">
        <v>1363</v>
      </c>
      <c r="E11" s="156"/>
      <c r="F11" s="156"/>
      <c r="G11" s="156"/>
      <c r="H11" s="156"/>
      <c r="I11" s="156"/>
    </row>
    <row r="12" spans="1:9" ht="56.25" customHeight="1">
      <c r="A12" s="84">
        <v>3</v>
      </c>
      <c r="B12" s="10" t="s">
        <v>804</v>
      </c>
      <c r="C12" s="84" t="s">
        <v>1364</v>
      </c>
      <c r="D12" s="88" t="s">
        <v>1365</v>
      </c>
      <c r="E12" s="156"/>
      <c r="F12" s="156"/>
      <c r="G12" s="156"/>
      <c r="H12" s="156"/>
      <c r="I12" s="156"/>
    </row>
    <row r="13" spans="1:4" ht="88.5" customHeight="1">
      <c r="A13" s="84">
        <v>4</v>
      </c>
      <c r="B13" s="84">
        <v>791</v>
      </c>
      <c r="C13" s="84" t="s">
        <v>1366</v>
      </c>
      <c r="D13" s="85" t="s">
        <v>575</v>
      </c>
    </row>
    <row r="14" spans="1:4" ht="87.75" customHeight="1">
      <c r="A14" s="84">
        <v>5</v>
      </c>
      <c r="B14" s="10" t="s">
        <v>804</v>
      </c>
      <c r="C14" s="84" t="s">
        <v>1367</v>
      </c>
      <c r="D14" s="88" t="s">
        <v>439</v>
      </c>
    </row>
  </sheetData>
  <sheetProtection/>
  <mergeCells count="6">
    <mergeCell ref="C2:D2"/>
    <mergeCell ref="C3:D3"/>
    <mergeCell ref="C4:D4"/>
    <mergeCell ref="A6:D6"/>
    <mergeCell ref="A7:D7"/>
    <mergeCell ref="C10:D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M200"/>
  <sheetViews>
    <sheetView view="pageBreakPreview" zoomScale="75" zoomScaleSheetLayoutView="75" zoomScalePageLayoutView="0" workbookViewId="0" topLeftCell="A178">
      <selection activeCell="L181" sqref="L181"/>
    </sheetView>
  </sheetViews>
  <sheetFormatPr defaultColWidth="9.140625" defaultRowHeight="15"/>
  <cols>
    <col min="1" max="1" width="6.7109375" style="265" customWidth="1"/>
    <col min="2" max="2" width="7.57421875" style="265" customWidth="1"/>
    <col min="3" max="3" width="6.57421875" style="265" customWidth="1"/>
    <col min="4" max="4" width="6.140625" style="220" customWidth="1"/>
    <col min="5" max="5" width="6.7109375" style="265" customWidth="1"/>
    <col min="6" max="6" width="6.28125" style="265" customWidth="1"/>
    <col min="7" max="7" width="7.421875" style="265" customWidth="1"/>
    <col min="8" max="8" width="5.7109375" style="265" customWidth="1"/>
    <col min="9" max="9" width="5.421875" style="265" customWidth="1"/>
    <col min="10" max="10" width="61.28125" style="114" customWidth="1"/>
    <col min="11" max="11" width="18.00390625" style="221" customWidth="1"/>
    <col min="12" max="13" width="17.57421875" style="221" customWidth="1"/>
    <col min="14" max="16384" width="9.140625" style="114" customWidth="1"/>
  </cols>
  <sheetData>
    <row r="1" spans="12:13" ht="15.75">
      <c r="L1" s="429" t="s">
        <v>1132</v>
      </c>
      <c r="M1" s="429"/>
    </row>
    <row r="2" spans="12:13" ht="15.75">
      <c r="L2" s="422" t="s">
        <v>1131</v>
      </c>
      <c r="M2" s="422"/>
    </row>
    <row r="3" spans="12:13" ht="15.75">
      <c r="L3" s="422" t="s">
        <v>318</v>
      </c>
      <c r="M3" s="422"/>
    </row>
    <row r="4" spans="12:13" ht="15.75">
      <c r="L4" s="423" t="s">
        <v>1566</v>
      </c>
      <c r="M4" s="423"/>
    </row>
    <row r="6" spans="1:13" ht="15.75">
      <c r="A6" s="97"/>
      <c r="B6" s="98"/>
      <c r="C6" s="98"/>
      <c r="D6" s="98"/>
      <c r="E6" s="98"/>
      <c r="F6" s="98"/>
      <c r="G6" s="98"/>
      <c r="H6" s="98"/>
      <c r="I6" s="98"/>
      <c r="J6" s="99"/>
      <c r="K6" s="100"/>
      <c r="L6" s="100"/>
      <c r="M6" s="100"/>
    </row>
    <row r="7" spans="1:13" ht="15.75">
      <c r="A7" s="97"/>
      <c r="B7" s="98"/>
      <c r="C7" s="98"/>
      <c r="D7" s="98"/>
      <c r="E7" s="98"/>
      <c r="F7" s="98"/>
      <c r="G7" s="98"/>
      <c r="H7" s="98"/>
      <c r="I7" s="98"/>
      <c r="J7" s="99"/>
      <c r="K7" s="100"/>
      <c r="L7" s="101"/>
      <c r="M7" s="100"/>
    </row>
    <row r="8" spans="1:13" ht="15.75">
      <c r="A8" s="430" t="s">
        <v>1671</v>
      </c>
      <c r="B8" s="430"/>
      <c r="C8" s="430"/>
      <c r="D8" s="430"/>
      <c r="E8" s="430"/>
      <c r="F8" s="430"/>
      <c r="G8" s="430"/>
      <c r="H8" s="430"/>
      <c r="I8" s="430"/>
      <c r="J8" s="430"/>
      <c r="K8" s="430"/>
      <c r="L8" s="430"/>
      <c r="M8" s="430"/>
    </row>
    <row r="9" spans="1:13" ht="15.75">
      <c r="A9" s="102"/>
      <c r="B9" s="102"/>
      <c r="C9" s="102"/>
      <c r="D9" s="102"/>
      <c r="E9" s="102"/>
      <c r="F9" s="102"/>
      <c r="G9" s="102"/>
      <c r="H9" s="102"/>
      <c r="I9" s="102"/>
      <c r="J9" s="103"/>
      <c r="K9" s="104"/>
      <c r="L9" s="104"/>
      <c r="M9" s="105" t="s">
        <v>278</v>
      </c>
    </row>
    <row r="10" spans="1:13" s="265" customFormat="1" ht="15.75" customHeight="1">
      <c r="A10" s="431" t="s">
        <v>713</v>
      </c>
      <c r="B10" s="434" t="s">
        <v>148</v>
      </c>
      <c r="C10" s="435"/>
      <c r="D10" s="435"/>
      <c r="E10" s="435"/>
      <c r="F10" s="435"/>
      <c r="G10" s="435"/>
      <c r="H10" s="435"/>
      <c r="I10" s="436"/>
      <c r="J10" s="437" t="s">
        <v>650</v>
      </c>
      <c r="K10" s="440" t="s">
        <v>1043</v>
      </c>
      <c r="L10" s="440" t="s">
        <v>1335</v>
      </c>
      <c r="M10" s="440" t="s">
        <v>1619</v>
      </c>
    </row>
    <row r="11" spans="1:13" s="265" customFormat="1" ht="15.75">
      <c r="A11" s="432"/>
      <c r="B11" s="446" t="s">
        <v>871</v>
      </c>
      <c r="C11" s="447" t="s">
        <v>872</v>
      </c>
      <c r="D11" s="447" t="s">
        <v>873</v>
      </c>
      <c r="E11" s="447" t="s">
        <v>874</v>
      </c>
      <c r="F11" s="447" t="s">
        <v>875</v>
      </c>
      <c r="G11" s="446" t="s">
        <v>876</v>
      </c>
      <c r="H11" s="446" t="s">
        <v>877</v>
      </c>
      <c r="I11" s="446" t="s">
        <v>878</v>
      </c>
      <c r="J11" s="438"/>
      <c r="K11" s="441"/>
      <c r="L11" s="441"/>
      <c r="M11" s="441"/>
    </row>
    <row r="12" spans="1:13" s="265" customFormat="1" ht="63" customHeight="1">
      <c r="A12" s="433"/>
      <c r="B12" s="446"/>
      <c r="C12" s="447"/>
      <c r="D12" s="447"/>
      <c r="E12" s="447"/>
      <c r="F12" s="447"/>
      <c r="G12" s="446"/>
      <c r="H12" s="446"/>
      <c r="I12" s="446"/>
      <c r="J12" s="439"/>
      <c r="K12" s="442"/>
      <c r="L12" s="442"/>
      <c r="M12" s="442"/>
    </row>
    <row r="13" spans="1:13" s="265" customFormat="1" ht="15.75">
      <c r="A13" s="111"/>
      <c r="B13" s="10" t="s">
        <v>714</v>
      </c>
      <c r="C13" s="10" t="s">
        <v>717</v>
      </c>
      <c r="D13" s="10" t="s">
        <v>719</v>
      </c>
      <c r="E13" s="10" t="s">
        <v>462</v>
      </c>
      <c r="F13" s="10" t="s">
        <v>463</v>
      </c>
      <c r="G13" s="10" t="s">
        <v>464</v>
      </c>
      <c r="H13" s="10" t="s">
        <v>465</v>
      </c>
      <c r="I13" s="10" t="s">
        <v>466</v>
      </c>
      <c r="J13" s="112">
        <v>9</v>
      </c>
      <c r="K13" s="113">
        <v>10</v>
      </c>
      <c r="L13" s="113">
        <v>11</v>
      </c>
      <c r="M13" s="113">
        <v>12</v>
      </c>
    </row>
    <row r="14" spans="1:13" ht="15.75">
      <c r="A14" s="84">
        <v>1</v>
      </c>
      <c r="B14" s="106" t="s">
        <v>879</v>
      </c>
      <c r="C14" s="106" t="s">
        <v>714</v>
      </c>
      <c r="D14" s="106" t="s">
        <v>880</v>
      </c>
      <c r="E14" s="106" t="s">
        <v>880</v>
      </c>
      <c r="F14" s="106" t="s">
        <v>879</v>
      </c>
      <c r="G14" s="106" t="s">
        <v>880</v>
      </c>
      <c r="H14" s="106" t="s">
        <v>881</v>
      </c>
      <c r="I14" s="106" t="s">
        <v>879</v>
      </c>
      <c r="J14" s="30" t="s">
        <v>765</v>
      </c>
      <c r="K14" s="358">
        <f>K15+K24+K37+K40+K52+K59+K63+K67</f>
        <v>46964917</v>
      </c>
      <c r="L14" s="358">
        <f>L15+L24+L37+L40+L52+L59+L63+L67</f>
        <v>49942023</v>
      </c>
      <c r="M14" s="358">
        <f>M15+M24+M37+M40+M52+M59+M63+M67</f>
        <v>53348330</v>
      </c>
    </row>
    <row r="15" spans="1:13" ht="15.75">
      <c r="A15" s="84">
        <v>2</v>
      </c>
      <c r="B15" s="106" t="s">
        <v>684</v>
      </c>
      <c r="C15" s="106" t="s">
        <v>714</v>
      </c>
      <c r="D15" s="106" t="s">
        <v>882</v>
      </c>
      <c r="E15" s="106" t="s">
        <v>880</v>
      </c>
      <c r="F15" s="106" t="s">
        <v>879</v>
      </c>
      <c r="G15" s="106" t="s">
        <v>880</v>
      </c>
      <c r="H15" s="106" t="s">
        <v>881</v>
      </c>
      <c r="I15" s="106" t="s">
        <v>879</v>
      </c>
      <c r="J15" s="30" t="s">
        <v>883</v>
      </c>
      <c r="K15" s="358">
        <f>K16+K19</f>
        <v>30347462</v>
      </c>
      <c r="L15" s="358">
        <f>L16+L19</f>
        <v>31878221</v>
      </c>
      <c r="M15" s="358">
        <f>M16+M19</f>
        <v>33713512</v>
      </c>
    </row>
    <row r="16" spans="1:13" ht="15.75">
      <c r="A16" s="84">
        <v>3</v>
      </c>
      <c r="B16" s="106" t="s">
        <v>684</v>
      </c>
      <c r="C16" s="106" t="s">
        <v>714</v>
      </c>
      <c r="D16" s="106" t="s">
        <v>882</v>
      </c>
      <c r="E16" s="106" t="s">
        <v>882</v>
      </c>
      <c r="F16" s="106" t="s">
        <v>879</v>
      </c>
      <c r="G16" s="106" t="s">
        <v>880</v>
      </c>
      <c r="H16" s="106" t="s">
        <v>881</v>
      </c>
      <c r="I16" s="106" t="s">
        <v>348</v>
      </c>
      <c r="J16" s="30" t="s">
        <v>438</v>
      </c>
      <c r="K16" s="358">
        <f aca="true" t="shared" si="0" ref="K16:M17">K17</f>
        <v>264599</v>
      </c>
      <c r="L16" s="358">
        <f t="shared" si="0"/>
        <v>283045</v>
      </c>
      <c r="M16" s="358">
        <f t="shared" si="0"/>
        <v>303087</v>
      </c>
    </row>
    <row r="17" spans="1:13" ht="47.25">
      <c r="A17" s="84">
        <v>4</v>
      </c>
      <c r="B17" s="106" t="s">
        <v>684</v>
      </c>
      <c r="C17" s="106" t="s">
        <v>714</v>
      </c>
      <c r="D17" s="106" t="s">
        <v>882</v>
      </c>
      <c r="E17" s="106" t="s">
        <v>882</v>
      </c>
      <c r="F17" s="106" t="s">
        <v>884</v>
      </c>
      <c r="G17" s="106" t="s">
        <v>880</v>
      </c>
      <c r="H17" s="106" t="s">
        <v>881</v>
      </c>
      <c r="I17" s="106" t="s">
        <v>348</v>
      </c>
      <c r="J17" s="30" t="s">
        <v>637</v>
      </c>
      <c r="K17" s="358">
        <f t="shared" si="0"/>
        <v>264599</v>
      </c>
      <c r="L17" s="358">
        <f t="shared" si="0"/>
        <v>283045</v>
      </c>
      <c r="M17" s="358">
        <f t="shared" si="0"/>
        <v>303087</v>
      </c>
    </row>
    <row r="18" spans="1:13" ht="47.25">
      <c r="A18" s="84">
        <v>5</v>
      </c>
      <c r="B18" s="106" t="s">
        <v>684</v>
      </c>
      <c r="C18" s="106" t="s">
        <v>714</v>
      </c>
      <c r="D18" s="106" t="s">
        <v>882</v>
      </c>
      <c r="E18" s="106" t="s">
        <v>882</v>
      </c>
      <c r="F18" s="106" t="s">
        <v>885</v>
      </c>
      <c r="G18" s="106" t="s">
        <v>886</v>
      </c>
      <c r="H18" s="106" t="s">
        <v>881</v>
      </c>
      <c r="I18" s="106" t="s">
        <v>348</v>
      </c>
      <c r="J18" s="30" t="s">
        <v>149</v>
      </c>
      <c r="K18" s="358">
        <v>264599</v>
      </c>
      <c r="L18" s="358">
        <v>283045</v>
      </c>
      <c r="M18" s="358">
        <v>303087</v>
      </c>
    </row>
    <row r="19" spans="1:13" ht="15.75">
      <c r="A19" s="84">
        <v>6</v>
      </c>
      <c r="B19" s="106" t="s">
        <v>684</v>
      </c>
      <c r="C19" s="106" t="s">
        <v>714</v>
      </c>
      <c r="D19" s="106" t="s">
        <v>882</v>
      </c>
      <c r="E19" s="106" t="s">
        <v>886</v>
      </c>
      <c r="F19" s="106" t="s">
        <v>879</v>
      </c>
      <c r="G19" s="106" t="s">
        <v>882</v>
      </c>
      <c r="H19" s="106" t="s">
        <v>881</v>
      </c>
      <c r="I19" s="106" t="s">
        <v>348</v>
      </c>
      <c r="J19" s="30" t="s">
        <v>887</v>
      </c>
      <c r="K19" s="358">
        <f>K20+K21+K22+K23</f>
        <v>30082863</v>
      </c>
      <c r="L19" s="358">
        <f>L20+L21+L22+L23</f>
        <v>31595176</v>
      </c>
      <c r="M19" s="358">
        <f>M20+M21+M22+M23</f>
        <v>33410425</v>
      </c>
    </row>
    <row r="20" spans="1:13" ht="90.75" customHeight="1">
      <c r="A20" s="84">
        <v>7</v>
      </c>
      <c r="B20" s="106" t="s">
        <v>684</v>
      </c>
      <c r="C20" s="106" t="s">
        <v>714</v>
      </c>
      <c r="D20" s="106" t="s">
        <v>882</v>
      </c>
      <c r="E20" s="106" t="s">
        <v>886</v>
      </c>
      <c r="F20" s="106" t="s">
        <v>884</v>
      </c>
      <c r="G20" s="106" t="s">
        <v>882</v>
      </c>
      <c r="H20" s="106" t="s">
        <v>881</v>
      </c>
      <c r="I20" s="106" t="s">
        <v>348</v>
      </c>
      <c r="J20" s="30" t="s">
        <v>888</v>
      </c>
      <c r="K20" s="358">
        <v>29938030</v>
      </c>
      <c r="L20" s="358">
        <v>31444906</v>
      </c>
      <c r="M20" s="358">
        <v>33254499</v>
      </c>
    </row>
    <row r="21" spans="1:13" ht="123.75" customHeight="1">
      <c r="A21" s="84">
        <v>8</v>
      </c>
      <c r="B21" s="106" t="s">
        <v>684</v>
      </c>
      <c r="C21" s="106" t="s">
        <v>714</v>
      </c>
      <c r="D21" s="106" t="s">
        <v>882</v>
      </c>
      <c r="E21" s="106" t="s">
        <v>886</v>
      </c>
      <c r="F21" s="106" t="s">
        <v>889</v>
      </c>
      <c r="G21" s="106" t="s">
        <v>882</v>
      </c>
      <c r="H21" s="106" t="s">
        <v>881</v>
      </c>
      <c r="I21" s="106" t="s">
        <v>348</v>
      </c>
      <c r="J21" s="30" t="s">
        <v>890</v>
      </c>
      <c r="K21" s="358">
        <v>14720</v>
      </c>
      <c r="L21" s="358">
        <v>15308</v>
      </c>
      <c r="M21" s="358">
        <v>15920</v>
      </c>
    </row>
    <row r="22" spans="1:13" ht="54" customHeight="1">
      <c r="A22" s="84">
        <v>9</v>
      </c>
      <c r="B22" s="106" t="s">
        <v>684</v>
      </c>
      <c r="C22" s="106" t="s">
        <v>714</v>
      </c>
      <c r="D22" s="106" t="s">
        <v>882</v>
      </c>
      <c r="E22" s="106" t="s">
        <v>886</v>
      </c>
      <c r="F22" s="106" t="s">
        <v>891</v>
      </c>
      <c r="G22" s="106" t="s">
        <v>882</v>
      </c>
      <c r="H22" s="106" t="s">
        <v>881</v>
      </c>
      <c r="I22" s="106" t="s">
        <v>348</v>
      </c>
      <c r="J22" s="30" t="s">
        <v>892</v>
      </c>
      <c r="K22" s="358">
        <v>127026</v>
      </c>
      <c r="L22" s="358">
        <v>131752</v>
      </c>
      <c r="M22" s="358">
        <v>136667</v>
      </c>
    </row>
    <row r="23" spans="1:13" ht="111.75" customHeight="1">
      <c r="A23" s="84">
        <v>10</v>
      </c>
      <c r="B23" s="106" t="s">
        <v>684</v>
      </c>
      <c r="C23" s="106" t="s">
        <v>714</v>
      </c>
      <c r="D23" s="106" t="s">
        <v>882</v>
      </c>
      <c r="E23" s="106" t="s">
        <v>886</v>
      </c>
      <c r="F23" s="106" t="s">
        <v>893</v>
      </c>
      <c r="G23" s="106" t="s">
        <v>882</v>
      </c>
      <c r="H23" s="106" t="s">
        <v>881</v>
      </c>
      <c r="I23" s="106" t="s">
        <v>348</v>
      </c>
      <c r="J23" s="30" t="s">
        <v>894</v>
      </c>
      <c r="K23" s="358">
        <v>3087</v>
      </c>
      <c r="L23" s="358">
        <v>3210</v>
      </c>
      <c r="M23" s="358">
        <v>3339</v>
      </c>
    </row>
    <row r="24" spans="1:13" ht="15.75">
      <c r="A24" s="84">
        <v>11</v>
      </c>
      <c r="B24" s="106" t="s">
        <v>684</v>
      </c>
      <c r="C24" s="106" t="s">
        <v>714</v>
      </c>
      <c r="D24" s="106" t="s">
        <v>895</v>
      </c>
      <c r="E24" s="106" t="s">
        <v>880</v>
      </c>
      <c r="F24" s="106" t="s">
        <v>879</v>
      </c>
      <c r="G24" s="106" t="s">
        <v>880</v>
      </c>
      <c r="H24" s="106" t="s">
        <v>881</v>
      </c>
      <c r="I24" s="106" t="s">
        <v>879</v>
      </c>
      <c r="J24" s="30" t="s">
        <v>146</v>
      </c>
      <c r="K24" s="358">
        <f>K30+K33+K35+K25</f>
        <v>7323174</v>
      </c>
      <c r="L24" s="358">
        <f>L30+L33+L35+L25</f>
        <v>7851952</v>
      </c>
      <c r="M24" s="358">
        <f>M30+M33+M35+M25</f>
        <v>8466986</v>
      </c>
    </row>
    <row r="25" spans="1:13" ht="31.5">
      <c r="A25" s="84">
        <v>12</v>
      </c>
      <c r="B25" s="106" t="s">
        <v>684</v>
      </c>
      <c r="C25" s="106" t="s">
        <v>714</v>
      </c>
      <c r="D25" s="106" t="s">
        <v>895</v>
      </c>
      <c r="E25" s="106" t="s">
        <v>882</v>
      </c>
      <c r="F25" s="106" t="s">
        <v>879</v>
      </c>
      <c r="G25" s="106" t="s">
        <v>880</v>
      </c>
      <c r="H25" s="106" t="s">
        <v>881</v>
      </c>
      <c r="I25" s="106" t="s">
        <v>348</v>
      </c>
      <c r="J25" s="30" t="s">
        <v>1460</v>
      </c>
      <c r="K25" s="359">
        <f>K26+K28</f>
        <v>5790398</v>
      </c>
      <c r="L25" s="359">
        <f>L26+L28</f>
        <v>6853739</v>
      </c>
      <c r="M25" s="359">
        <f>M26+M28</f>
        <v>7429108</v>
      </c>
    </row>
    <row r="26" spans="1:13" ht="31.5">
      <c r="A26" s="84">
        <v>13</v>
      </c>
      <c r="B26" s="106" t="s">
        <v>684</v>
      </c>
      <c r="C26" s="106" t="s">
        <v>714</v>
      </c>
      <c r="D26" s="106" t="s">
        <v>895</v>
      </c>
      <c r="E26" s="106" t="s">
        <v>882</v>
      </c>
      <c r="F26" s="106" t="s">
        <v>884</v>
      </c>
      <c r="G26" s="106" t="s">
        <v>882</v>
      </c>
      <c r="H26" s="106" t="s">
        <v>881</v>
      </c>
      <c r="I26" s="106" t="s">
        <v>348</v>
      </c>
      <c r="J26" s="30" t="s">
        <v>1461</v>
      </c>
      <c r="K26" s="359">
        <f>K27</f>
        <v>5415030</v>
      </c>
      <c r="L26" s="359">
        <f>L27</f>
        <v>6425077</v>
      </c>
      <c r="M26" s="359">
        <f>M27</f>
        <v>6941827</v>
      </c>
    </row>
    <row r="27" spans="1:13" ht="31.5">
      <c r="A27" s="84">
        <v>14</v>
      </c>
      <c r="B27" s="106" t="s">
        <v>684</v>
      </c>
      <c r="C27" s="106" t="s">
        <v>714</v>
      </c>
      <c r="D27" s="106" t="s">
        <v>895</v>
      </c>
      <c r="E27" s="106" t="s">
        <v>882</v>
      </c>
      <c r="F27" s="106" t="s">
        <v>1462</v>
      </c>
      <c r="G27" s="106" t="s">
        <v>882</v>
      </c>
      <c r="H27" s="106" t="s">
        <v>881</v>
      </c>
      <c r="I27" s="106" t="s">
        <v>348</v>
      </c>
      <c r="J27" s="30" t="s">
        <v>1461</v>
      </c>
      <c r="K27" s="359">
        <v>5415030</v>
      </c>
      <c r="L27" s="359">
        <v>6425077</v>
      </c>
      <c r="M27" s="359">
        <v>6941827</v>
      </c>
    </row>
    <row r="28" spans="1:13" ht="47.25">
      <c r="A28" s="84">
        <v>15</v>
      </c>
      <c r="B28" s="106" t="s">
        <v>684</v>
      </c>
      <c r="C28" s="106" t="s">
        <v>714</v>
      </c>
      <c r="D28" s="106" t="s">
        <v>895</v>
      </c>
      <c r="E28" s="106" t="s">
        <v>882</v>
      </c>
      <c r="F28" s="106" t="s">
        <v>889</v>
      </c>
      <c r="G28" s="106" t="s">
        <v>882</v>
      </c>
      <c r="H28" s="106" t="s">
        <v>881</v>
      </c>
      <c r="I28" s="106" t="s">
        <v>348</v>
      </c>
      <c r="J28" s="30" t="s">
        <v>1463</v>
      </c>
      <c r="K28" s="359">
        <f>K29</f>
        <v>375368</v>
      </c>
      <c r="L28" s="359">
        <f>L29</f>
        <v>428662</v>
      </c>
      <c r="M28" s="359">
        <f>M29</f>
        <v>487281</v>
      </c>
    </row>
    <row r="29" spans="1:13" ht="69" customHeight="1">
      <c r="A29" s="84">
        <v>16</v>
      </c>
      <c r="B29" s="106" t="s">
        <v>684</v>
      </c>
      <c r="C29" s="106" t="s">
        <v>714</v>
      </c>
      <c r="D29" s="106" t="s">
        <v>895</v>
      </c>
      <c r="E29" s="106" t="s">
        <v>882</v>
      </c>
      <c r="F29" s="106" t="s">
        <v>1464</v>
      </c>
      <c r="G29" s="106" t="s">
        <v>882</v>
      </c>
      <c r="H29" s="106" t="s">
        <v>881</v>
      </c>
      <c r="I29" s="106" t="s">
        <v>348</v>
      </c>
      <c r="J29" s="30" t="s">
        <v>1465</v>
      </c>
      <c r="K29" s="359">
        <v>375368</v>
      </c>
      <c r="L29" s="359">
        <v>428662</v>
      </c>
      <c r="M29" s="359">
        <v>487281</v>
      </c>
    </row>
    <row r="30" spans="1:13" ht="31.5">
      <c r="A30" s="84">
        <v>17</v>
      </c>
      <c r="B30" s="106" t="s">
        <v>684</v>
      </c>
      <c r="C30" s="106" t="s">
        <v>714</v>
      </c>
      <c r="D30" s="106" t="s">
        <v>895</v>
      </c>
      <c r="E30" s="106" t="s">
        <v>886</v>
      </c>
      <c r="F30" s="106" t="s">
        <v>879</v>
      </c>
      <c r="G30" s="106" t="s">
        <v>886</v>
      </c>
      <c r="H30" s="106" t="s">
        <v>881</v>
      </c>
      <c r="I30" s="106" t="s">
        <v>348</v>
      </c>
      <c r="J30" s="30" t="s">
        <v>742</v>
      </c>
      <c r="K30" s="358">
        <f>K31+K32</f>
        <v>583879</v>
      </c>
      <c r="L30" s="358">
        <f>L31</f>
        <v>11079</v>
      </c>
      <c r="M30" s="358">
        <f>M31</f>
        <v>11079</v>
      </c>
    </row>
    <row r="31" spans="1:13" ht="31.5">
      <c r="A31" s="84">
        <v>18</v>
      </c>
      <c r="B31" s="106" t="s">
        <v>684</v>
      </c>
      <c r="C31" s="106" t="s">
        <v>714</v>
      </c>
      <c r="D31" s="106" t="s">
        <v>895</v>
      </c>
      <c r="E31" s="106" t="s">
        <v>886</v>
      </c>
      <c r="F31" s="106" t="s">
        <v>884</v>
      </c>
      <c r="G31" s="106" t="s">
        <v>886</v>
      </c>
      <c r="H31" s="106" t="s">
        <v>881</v>
      </c>
      <c r="I31" s="106" t="s">
        <v>348</v>
      </c>
      <c r="J31" s="30" t="s">
        <v>742</v>
      </c>
      <c r="K31" s="358">
        <v>583879</v>
      </c>
      <c r="L31" s="358">
        <v>11079</v>
      </c>
      <c r="M31" s="358">
        <v>11079</v>
      </c>
    </row>
    <row r="32" spans="1:13" ht="47.25">
      <c r="A32" s="84">
        <v>19</v>
      </c>
      <c r="B32" s="106" t="s">
        <v>684</v>
      </c>
      <c r="C32" s="106" t="s">
        <v>714</v>
      </c>
      <c r="D32" s="106" t="s">
        <v>895</v>
      </c>
      <c r="E32" s="106" t="s">
        <v>886</v>
      </c>
      <c r="F32" s="106" t="s">
        <v>889</v>
      </c>
      <c r="G32" s="106" t="s">
        <v>886</v>
      </c>
      <c r="H32" s="106" t="s">
        <v>881</v>
      </c>
      <c r="I32" s="106" t="s">
        <v>348</v>
      </c>
      <c r="J32" s="30" t="s">
        <v>1672</v>
      </c>
      <c r="K32" s="358">
        <v>0</v>
      </c>
      <c r="L32" s="358">
        <v>0</v>
      </c>
      <c r="M32" s="358">
        <v>0</v>
      </c>
    </row>
    <row r="33" spans="1:13" ht="15.75">
      <c r="A33" s="84">
        <v>20</v>
      </c>
      <c r="B33" s="106" t="s">
        <v>684</v>
      </c>
      <c r="C33" s="106" t="s">
        <v>714</v>
      </c>
      <c r="D33" s="106" t="s">
        <v>895</v>
      </c>
      <c r="E33" s="106" t="s">
        <v>896</v>
      </c>
      <c r="F33" s="106" t="s">
        <v>879</v>
      </c>
      <c r="G33" s="106" t="s">
        <v>882</v>
      </c>
      <c r="H33" s="106" t="s">
        <v>881</v>
      </c>
      <c r="I33" s="106" t="s">
        <v>348</v>
      </c>
      <c r="J33" s="30" t="s">
        <v>743</v>
      </c>
      <c r="K33" s="358">
        <f>K34</f>
        <v>22197</v>
      </c>
      <c r="L33" s="358">
        <f>L34</f>
        <v>23334</v>
      </c>
      <c r="M33" s="358">
        <f>M34</f>
        <v>24499</v>
      </c>
    </row>
    <row r="34" spans="1:13" ht="15.75">
      <c r="A34" s="84">
        <v>21</v>
      </c>
      <c r="B34" s="106" t="s">
        <v>684</v>
      </c>
      <c r="C34" s="106" t="s">
        <v>714</v>
      </c>
      <c r="D34" s="106" t="s">
        <v>895</v>
      </c>
      <c r="E34" s="106" t="s">
        <v>896</v>
      </c>
      <c r="F34" s="106" t="s">
        <v>884</v>
      </c>
      <c r="G34" s="106" t="s">
        <v>882</v>
      </c>
      <c r="H34" s="106" t="s">
        <v>881</v>
      </c>
      <c r="I34" s="106" t="s">
        <v>348</v>
      </c>
      <c r="J34" s="30" t="s">
        <v>743</v>
      </c>
      <c r="K34" s="358">
        <v>22197</v>
      </c>
      <c r="L34" s="358">
        <v>23334</v>
      </c>
      <c r="M34" s="358">
        <v>24499</v>
      </c>
    </row>
    <row r="35" spans="1:13" ht="31.5">
      <c r="A35" s="84">
        <v>22</v>
      </c>
      <c r="B35" s="106" t="s">
        <v>684</v>
      </c>
      <c r="C35" s="106" t="s">
        <v>714</v>
      </c>
      <c r="D35" s="106" t="s">
        <v>895</v>
      </c>
      <c r="E35" s="106" t="s">
        <v>897</v>
      </c>
      <c r="F35" s="106" t="s">
        <v>879</v>
      </c>
      <c r="G35" s="106" t="s">
        <v>886</v>
      </c>
      <c r="H35" s="106" t="s">
        <v>881</v>
      </c>
      <c r="I35" s="106" t="s">
        <v>348</v>
      </c>
      <c r="J35" s="30" t="s">
        <v>898</v>
      </c>
      <c r="K35" s="358">
        <f>K36</f>
        <v>926700</v>
      </c>
      <c r="L35" s="358">
        <f>L36</f>
        <v>963800</v>
      </c>
      <c r="M35" s="358">
        <f>M36</f>
        <v>1002300</v>
      </c>
    </row>
    <row r="36" spans="1:13" ht="47.25">
      <c r="A36" s="84">
        <v>23</v>
      </c>
      <c r="B36" s="106" t="s">
        <v>684</v>
      </c>
      <c r="C36" s="106" t="s">
        <v>714</v>
      </c>
      <c r="D36" s="106" t="s">
        <v>895</v>
      </c>
      <c r="E36" s="106" t="s">
        <v>897</v>
      </c>
      <c r="F36" s="106" t="s">
        <v>889</v>
      </c>
      <c r="G36" s="106" t="s">
        <v>886</v>
      </c>
      <c r="H36" s="106" t="s">
        <v>881</v>
      </c>
      <c r="I36" s="106" t="s">
        <v>348</v>
      </c>
      <c r="J36" s="30" t="s">
        <v>899</v>
      </c>
      <c r="K36" s="358">
        <v>926700</v>
      </c>
      <c r="L36" s="358">
        <v>963800</v>
      </c>
      <c r="M36" s="358">
        <v>1002300</v>
      </c>
    </row>
    <row r="37" spans="1:13" ht="15.75">
      <c r="A37" s="84">
        <v>24</v>
      </c>
      <c r="B37" s="106" t="s">
        <v>879</v>
      </c>
      <c r="C37" s="106" t="s">
        <v>714</v>
      </c>
      <c r="D37" s="106" t="s">
        <v>900</v>
      </c>
      <c r="E37" s="106" t="s">
        <v>880</v>
      </c>
      <c r="F37" s="106" t="s">
        <v>879</v>
      </c>
      <c r="G37" s="106" t="s">
        <v>880</v>
      </c>
      <c r="H37" s="106" t="s">
        <v>881</v>
      </c>
      <c r="I37" s="106" t="s">
        <v>879</v>
      </c>
      <c r="J37" s="30" t="s">
        <v>744</v>
      </c>
      <c r="K37" s="358">
        <f aca="true" t="shared" si="1" ref="K37:M38">K38</f>
        <v>1497000</v>
      </c>
      <c r="L37" s="358">
        <f t="shared" si="1"/>
        <v>1497000</v>
      </c>
      <c r="M37" s="358">
        <f t="shared" si="1"/>
        <v>1497000</v>
      </c>
    </row>
    <row r="38" spans="1:13" ht="31.5">
      <c r="A38" s="84">
        <v>25</v>
      </c>
      <c r="B38" s="106" t="s">
        <v>684</v>
      </c>
      <c r="C38" s="106" t="s">
        <v>714</v>
      </c>
      <c r="D38" s="106" t="s">
        <v>900</v>
      </c>
      <c r="E38" s="106" t="s">
        <v>896</v>
      </c>
      <c r="F38" s="106" t="s">
        <v>879</v>
      </c>
      <c r="G38" s="106" t="s">
        <v>882</v>
      </c>
      <c r="H38" s="106" t="s">
        <v>881</v>
      </c>
      <c r="I38" s="106" t="s">
        <v>348</v>
      </c>
      <c r="J38" s="30" t="s">
        <v>147</v>
      </c>
      <c r="K38" s="358">
        <f t="shared" si="1"/>
        <v>1497000</v>
      </c>
      <c r="L38" s="358">
        <f t="shared" si="1"/>
        <v>1497000</v>
      </c>
      <c r="M38" s="358">
        <f t="shared" si="1"/>
        <v>1497000</v>
      </c>
    </row>
    <row r="39" spans="1:13" ht="47.25">
      <c r="A39" s="84">
        <v>26</v>
      </c>
      <c r="B39" s="106" t="s">
        <v>684</v>
      </c>
      <c r="C39" s="106" t="s">
        <v>714</v>
      </c>
      <c r="D39" s="106" t="s">
        <v>900</v>
      </c>
      <c r="E39" s="106" t="s">
        <v>896</v>
      </c>
      <c r="F39" s="106" t="s">
        <v>884</v>
      </c>
      <c r="G39" s="106" t="s">
        <v>882</v>
      </c>
      <c r="H39" s="106" t="s">
        <v>881</v>
      </c>
      <c r="I39" s="106" t="s">
        <v>348</v>
      </c>
      <c r="J39" s="30" t="s">
        <v>901</v>
      </c>
      <c r="K39" s="358">
        <v>1497000</v>
      </c>
      <c r="L39" s="358">
        <v>1497000</v>
      </c>
      <c r="M39" s="358">
        <v>1497000</v>
      </c>
    </row>
    <row r="40" spans="1:13" ht="47.25">
      <c r="A40" s="84">
        <v>27</v>
      </c>
      <c r="B40" s="106" t="s">
        <v>879</v>
      </c>
      <c r="C40" s="106" t="s">
        <v>714</v>
      </c>
      <c r="D40" s="106" t="s">
        <v>469</v>
      </c>
      <c r="E40" s="106" t="s">
        <v>880</v>
      </c>
      <c r="F40" s="106" t="s">
        <v>879</v>
      </c>
      <c r="G40" s="106" t="s">
        <v>880</v>
      </c>
      <c r="H40" s="106" t="s">
        <v>881</v>
      </c>
      <c r="I40" s="106" t="s">
        <v>879</v>
      </c>
      <c r="J40" s="30" t="s">
        <v>43</v>
      </c>
      <c r="K40" s="358">
        <f>K41+K49+K46</f>
        <v>6751141</v>
      </c>
      <c r="L40" s="358">
        <f>L41+L49+L46</f>
        <v>7632919</v>
      </c>
      <c r="M40" s="358">
        <f>M41+M49+M46</f>
        <v>8549968</v>
      </c>
    </row>
    <row r="41" spans="1:13" ht="97.5" customHeight="1">
      <c r="A41" s="84">
        <v>28</v>
      </c>
      <c r="B41" s="106" t="s">
        <v>879</v>
      </c>
      <c r="C41" s="106" t="s">
        <v>714</v>
      </c>
      <c r="D41" s="106" t="s">
        <v>469</v>
      </c>
      <c r="E41" s="106" t="s">
        <v>895</v>
      </c>
      <c r="F41" s="106" t="s">
        <v>879</v>
      </c>
      <c r="G41" s="106" t="s">
        <v>880</v>
      </c>
      <c r="H41" s="106" t="s">
        <v>881</v>
      </c>
      <c r="I41" s="106" t="s">
        <v>356</v>
      </c>
      <c r="J41" s="107" t="s">
        <v>321</v>
      </c>
      <c r="K41" s="358">
        <f>K42+K44</f>
        <v>6699690</v>
      </c>
      <c r="L41" s="358">
        <f>L42+L44</f>
        <v>7578110</v>
      </c>
      <c r="M41" s="358">
        <f>M42+M44</f>
        <v>8491670</v>
      </c>
    </row>
    <row r="42" spans="1:13" ht="80.25" customHeight="1">
      <c r="A42" s="84">
        <v>29</v>
      </c>
      <c r="B42" s="106" t="s">
        <v>879</v>
      </c>
      <c r="C42" s="106" t="s">
        <v>714</v>
      </c>
      <c r="D42" s="106" t="s">
        <v>469</v>
      </c>
      <c r="E42" s="106" t="s">
        <v>895</v>
      </c>
      <c r="F42" s="106" t="s">
        <v>884</v>
      </c>
      <c r="G42" s="106" t="s">
        <v>880</v>
      </c>
      <c r="H42" s="106" t="s">
        <v>881</v>
      </c>
      <c r="I42" s="106" t="s">
        <v>356</v>
      </c>
      <c r="J42" s="107" t="s">
        <v>811</v>
      </c>
      <c r="K42" s="358">
        <f>K43</f>
        <v>3611910</v>
      </c>
      <c r="L42" s="358">
        <f>L43</f>
        <v>4108130</v>
      </c>
      <c r="M42" s="358">
        <f>M43</f>
        <v>4624200</v>
      </c>
    </row>
    <row r="43" spans="1:13" ht="105.75" customHeight="1">
      <c r="A43" s="84">
        <v>30</v>
      </c>
      <c r="B43" s="106" t="s">
        <v>715</v>
      </c>
      <c r="C43" s="106" t="s">
        <v>714</v>
      </c>
      <c r="D43" s="106" t="s">
        <v>469</v>
      </c>
      <c r="E43" s="106" t="s">
        <v>895</v>
      </c>
      <c r="F43" s="106" t="s">
        <v>902</v>
      </c>
      <c r="G43" s="106" t="s">
        <v>895</v>
      </c>
      <c r="H43" s="106" t="s">
        <v>881</v>
      </c>
      <c r="I43" s="106" t="s">
        <v>356</v>
      </c>
      <c r="J43" s="107" t="s">
        <v>977</v>
      </c>
      <c r="K43" s="358">
        <v>3611910</v>
      </c>
      <c r="L43" s="358">
        <v>4108130</v>
      </c>
      <c r="M43" s="358">
        <v>4624200</v>
      </c>
    </row>
    <row r="44" spans="1:13" ht="47.25">
      <c r="A44" s="84">
        <v>31</v>
      </c>
      <c r="B44" s="106" t="s">
        <v>879</v>
      </c>
      <c r="C44" s="106" t="s">
        <v>714</v>
      </c>
      <c r="D44" s="106" t="s">
        <v>469</v>
      </c>
      <c r="E44" s="106" t="s">
        <v>895</v>
      </c>
      <c r="F44" s="106" t="s">
        <v>903</v>
      </c>
      <c r="G44" s="106" t="s">
        <v>880</v>
      </c>
      <c r="H44" s="106" t="s">
        <v>881</v>
      </c>
      <c r="I44" s="106" t="s">
        <v>356</v>
      </c>
      <c r="J44" s="107" t="s">
        <v>150</v>
      </c>
      <c r="K44" s="358">
        <f>K45</f>
        <v>3087780</v>
      </c>
      <c r="L44" s="358">
        <f>L45</f>
        <v>3469980</v>
      </c>
      <c r="M44" s="358">
        <f>M45</f>
        <v>3867470</v>
      </c>
    </row>
    <row r="45" spans="1:13" ht="47.25">
      <c r="A45" s="84">
        <v>32</v>
      </c>
      <c r="B45" s="106" t="s">
        <v>715</v>
      </c>
      <c r="C45" s="106" t="s">
        <v>714</v>
      </c>
      <c r="D45" s="106" t="s">
        <v>469</v>
      </c>
      <c r="E45" s="106" t="s">
        <v>895</v>
      </c>
      <c r="F45" s="106" t="s">
        <v>904</v>
      </c>
      <c r="G45" s="106" t="s">
        <v>895</v>
      </c>
      <c r="H45" s="106" t="s">
        <v>881</v>
      </c>
      <c r="I45" s="106" t="s">
        <v>356</v>
      </c>
      <c r="J45" s="107" t="s">
        <v>151</v>
      </c>
      <c r="K45" s="358">
        <v>3087780</v>
      </c>
      <c r="L45" s="358">
        <v>3469980</v>
      </c>
      <c r="M45" s="358">
        <v>3867470</v>
      </c>
    </row>
    <row r="46" spans="1:13" ht="47.25">
      <c r="A46" s="84">
        <v>33</v>
      </c>
      <c r="B46" s="106" t="s">
        <v>879</v>
      </c>
      <c r="C46" s="106" t="s">
        <v>714</v>
      </c>
      <c r="D46" s="106" t="s">
        <v>469</v>
      </c>
      <c r="E46" s="106" t="s">
        <v>1789</v>
      </c>
      <c r="F46" s="106" t="s">
        <v>879</v>
      </c>
      <c r="G46" s="106" t="s">
        <v>880</v>
      </c>
      <c r="H46" s="106" t="s">
        <v>881</v>
      </c>
      <c r="I46" s="106" t="s">
        <v>356</v>
      </c>
      <c r="J46" s="107" t="s">
        <v>1793</v>
      </c>
      <c r="K46" s="358">
        <f aca="true" t="shared" si="2" ref="K46:M47">K47</f>
        <v>461</v>
      </c>
      <c r="L46" s="358">
        <f t="shared" si="2"/>
        <v>479</v>
      </c>
      <c r="M46" s="358">
        <f t="shared" si="2"/>
        <v>498</v>
      </c>
    </row>
    <row r="47" spans="1:13" ht="63">
      <c r="A47" s="84">
        <v>34</v>
      </c>
      <c r="B47" s="106" t="s">
        <v>715</v>
      </c>
      <c r="C47" s="106" t="s">
        <v>714</v>
      </c>
      <c r="D47" s="106" t="s">
        <v>469</v>
      </c>
      <c r="E47" s="106" t="s">
        <v>1789</v>
      </c>
      <c r="F47" s="106" t="s">
        <v>884</v>
      </c>
      <c r="G47" s="106" t="s">
        <v>880</v>
      </c>
      <c r="H47" s="106" t="s">
        <v>881</v>
      </c>
      <c r="I47" s="106" t="s">
        <v>356</v>
      </c>
      <c r="J47" s="107" t="s">
        <v>1792</v>
      </c>
      <c r="K47" s="358">
        <f t="shared" si="2"/>
        <v>461</v>
      </c>
      <c r="L47" s="358">
        <f t="shared" si="2"/>
        <v>479</v>
      </c>
      <c r="M47" s="358">
        <f t="shared" si="2"/>
        <v>498</v>
      </c>
    </row>
    <row r="48" spans="1:13" ht="78.75">
      <c r="A48" s="84">
        <v>35</v>
      </c>
      <c r="B48" s="106" t="s">
        <v>715</v>
      </c>
      <c r="C48" s="106" t="s">
        <v>714</v>
      </c>
      <c r="D48" s="106" t="s">
        <v>469</v>
      </c>
      <c r="E48" s="106" t="s">
        <v>1789</v>
      </c>
      <c r="F48" s="106" t="s">
        <v>1790</v>
      </c>
      <c r="G48" s="106" t="s">
        <v>895</v>
      </c>
      <c r="H48" s="106" t="s">
        <v>881</v>
      </c>
      <c r="I48" s="106" t="s">
        <v>356</v>
      </c>
      <c r="J48" s="107" t="s">
        <v>1791</v>
      </c>
      <c r="K48" s="358">
        <v>461</v>
      </c>
      <c r="L48" s="358">
        <v>479</v>
      </c>
      <c r="M48" s="358">
        <v>498</v>
      </c>
    </row>
    <row r="49" spans="1:13" ht="94.5">
      <c r="A49" s="84">
        <v>36</v>
      </c>
      <c r="B49" s="106" t="s">
        <v>879</v>
      </c>
      <c r="C49" s="106" t="s">
        <v>714</v>
      </c>
      <c r="D49" s="106" t="s">
        <v>469</v>
      </c>
      <c r="E49" s="106" t="s">
        <v>979</v>
      </c>
      <c r="F49" s="106" t="s">
        <v>879</v>
      </c>
      <c r="G49" s="106" t="s">
        <v>880</v>
      </c>
      <c r="H49" s="106" t="s">
        <v>881</v>
      </c>
      <c r="I49" s="106" t="s">
        <v>356</v>
      </c>
      <c r="J49" s="107" t="s">
        <v>978</v>
      </c>
      <c r="K49" s="358">
        <f aca="true" t="shared" si="3" ref="K49:M50">K50</f>
        <v>50990</v>
      </c>
      <c r="L49" s="358">
        <f t="shared" si="3"/>
        <v>54330</v>
      </c>
      <c r="M49" s="358">
        <f t="shared" si="3"/>
        <v>57800</v>
      </c>
    </row>
    <row r="50" spans="1:13" ht="94.5">
      <c r="A50" s="84">
        <v>37</v>
      </c>
      <c r="B50" s="106" t="s">
        <v>879</v>
      </c>
      <c r="C50" s="106" t="s">
        <v>714</v>
      </c>
      <c r="D50" s="106" t="s">
        <v>469</v>
      </c>
      <c r="E50" s="106" t="s">
        <v>979</v>
      </c>
      <c r="F50" s="106" t="s">
        <v>893</v>
      </c>
      <c r="G50" s="106" t="s">
        <v>880</v>
      </c>
      <c r="H50" s="106" t="s">
        <v>881</v>
      </c>
      <c r="I50" s="106" t="s">
        <v>356</v>
      </c>
      <c r="J50" s="107" t="s">
        <v>980</v>
      </c>
      <c r="K50" s="358">
        <f t="shared" si="3"/>
        <v>50990</v>
      </c>
      <c r="L50" s="358">
        <f t="shared" si="3"/>
        <v>54330</v>
      </c>
      <c r="M50" s="358">
        <f t="shared" si="3"/>
        <v>57800</v>
      </c>
    </row>
    <row r="51" spans="1:13" ht="94.5">
      <c r="A51" s="84">
        <v>38</v>
      </c>
      <c r="B51" s="106" t="s">
        <v>715</v>
      </c>
      <c r="C51" s="106" t="s">
        <v>714</v>
      </c>
      <c r="D51" s="106" t="s">
        <v>469</v>
      </c>
      <c r="E51" s="106" t="s">
        <v>979</v>
      </c>
      <c r="F51" s="106" t="s">
        <v>981</v>
      </c>
      <c r="G51" s="106" t="s">
        <v>895</v>
      </c>
      <c r="H51" s="106" t="s">
        <v>881</v>
      </c>
      <c r="I51" s="106" t="s">
        <v>356</v>
      </c>
      <c r="J51" s="107" t="s">
        <v>711</v>
      </c>
      <c r="K51" s="358">
        <v>50990</v>
      </c>
      <c r="L51" s="358">
        <v>54330</v>
      </c>
      <c r="M51" s="358">
        <v>57800</v>
      </c>
    </row>
    <row r="52" spans="1:13" ht="31.5">
      <c r="A52" s="84">
        <v>39</v>
      </c>
      <c r="B52" s="106" t="s">
        <v>879</v>
      </c>
      <c r="C52" s="106" t="s">
        <v>714</v>
      </c>
      <c r="D52" s="106" t="s">
        <v>470</v>
      </c>
      <c r="E52" s="106" t="s">
        <v>880</v>
      </c>
      <c r="F52" s="106" t="s">
        <v>879</v>
      </c>
      <c r="G52" s="106" t="s">
        <v>880</v>
      </c>
      <c r="H52" s="106" t="s">
        <v>881</v>
      </c>
      <c r="I52" s="106" t="s">
        <v>879</v>
      </c>
      <c r="J52" s="30" t="s">
        <v>702</v>
      </c>
      <c r="K52" s="358">
        <f>K53</f>
        <v>99940</v>
      </c>
      <c r="L52" s="358">
        <f>L53</f>
        <v>99940</v>
      </c>
      <c r="M52" s="358">
        <f>M53</f>
        <v>99940</v>
      </c>
    </row>
    <row r="53" spans="1:13" ht="15.75">
      <c r="A53" s="84">
        <v>40</v>
      </c>
      <c r="B53" s="106" t="s">
        <v>905</v>
      </c>
      <c r="C53" s="106" t="s">
        <v>714</v>
      </c>
      <c r="D53" s="106" t="s">
        <v>470</v>
      </c>
      <c r="E53" s="106" t="s">
        <v>882</v>
      </c>
      <c r="F53" s="106" t="s">
        <v>879</v>
      </c>
      <c r="G53" s="106" t="s">
        <v>882</v>
      </c>
      <c r="H53" s="106" t="s">
        <v>881</v>
      </c>
      <c r="I53" s="106" t="s">
        <v>356</v>
      </c>
      <c r="J53" s="30" t="s">
        <v>436</v>
      </c>
      <c r="K53" s="358">
        <f>K54+K55+K56</f>
        <v>99940</v>
      </c>
      <c r="L53" s="358">
        <f>L54+L55+L56</f>
        <v>99940</v>
      </c>
      <c r="M53" s="358">
        <f>M54+M55+M56</f>
        <v>99940</v>
      </c>
    </row>
    <row r="54" spans="1:13" ht="31.5">
      <c r="A54" s="84">
        <v>41</v>
      </c>
      <c r="B54" s="106" t="s">
        <v>905</v>
      </c>
      <c r="C54" s="106" t="s">
        <v>714</v>
      </c>
      <c r="D54" s="106" t="s">
        <v>470</v>
      </c>
      <c r="E54" s="106" t="s">
        <v>882</v>
      </c>
      <c r="F54" s="106" t="s">
        <v>884</v>
      </c>
      <c r="G54" s="106" t="s">
        <v>882</v>
      </c>
      <c r="H54" s="106" t="s">
        <v>881</v>
      </c>
      <c r="I54" s="106" t="s">
        <v>356</v>
      </c>
      <c r="J54" s="30" t="s">
        <v>720</v>
      </c>
      <c r="K54" s="358">
        <v>13258</v>
      </c>
      <c r="L54" s="358">
        <v>13258</v>
      </c>
      <c r="M54" s="358">
        <v>13258</v>
      </c>
    </row>
    <row r="55" spans="1:13" ht="15.75">
      <c r="A55" s="84">
        <v>42</v>
      </c>
      <c r="B55" s="106" t="s">
        <v>905</v>
      </c>
      <c r="C55" s="106" t="s">
        <v>714</v>
      </c>
      <c r="D55" s="106" t="s">
        <v>470</v>
      </c>
      <c r="E55" s="106" t="s">
        <v>882</v>
      </c>
      <c r="F55" s="106" t="s">
        <v>891</v>
      </c>
      <c r="G55" s="106" t="s">
        <v>882</v>
      </c>
      <c r="H55" s="106" t="s">
        <v>881</v>
      </c>
      <c r="I55" s="106" t="s">
        <v>356</v>
      </c>
      <c r="J55" s="30" t="s">
        <v>832</v>
      </c>
      <c r="K55" s="358">
        <v>1239</v>
      </c>
      <c r="L55" s="358">
        <v>1239</v>
      </c>
      <c r="M55" s="358">
        <v>1239</v>
      </c>
    </row>
    <row r="56" spans="1:13" ht="15.75">
      <c r="A56" s="84">
        <v>43</v>
      </c>
      <c r="B56" s="106" t="s">
        <v>905</v>
      </c>
      <c r="C56" s="106" t="s">
        <v>714</v>
      </c>
      <c r="D56" s="106" t="s">
        <v>470</v>
      </c>
      <c r="E56" s="106" t="s">
        <v>882</v>
      </c>
      <c r="F56" s="106" t="s">
        <v>893</v>
      </c>
      <c r="G56" s="106" t="s">
        <v>882</v>
      </c>
      <c r="H56" s="106" t="s">
        <v>881</v>
      </c>
      <c r="I56" s="106" t="s">
        <v>356</v>
      </c>
      <c r="J56" s="30" t="s">
        <v>614</v>
      </c>
      <c r="K56" s="358">
        <f>K57+K58</f>
        <v>85443</v>
      </c>
      <c r="L56" s="358">
        <f>L57+L58</f>
        <v>85443</v>
      </c>
      <c r="M56" s="358">
        <f>M57+M58</f>
        <v>85443</v>
      </c>
    </row>
    <row r="57" spans="1:13" ht="15.75">
      <c r="A57" s="84">
        <v>44</v>
      </c>
      <c r="B57" s="106" t="s">
        <v>905</v>
      </c>
      <c r="C57" s="106" t="s">
        <v>714</v>
      </c>
      <c r="D57" s="106" t="s">
        <v>470</v>
      </c>
      <c r="E57" s="106" t="s">
        <v>882</v>
      </c>
      <c r="F57" s="106" t="s">
        <v>1041</v>
      </c>
      <c r="G57" s="106" t="s">
        <v>882</v>
      </c>
      <c r="H57" s="106" t="s">
        <v>881</v>
      </c>
      <c r="I57" s="106" t="s">
        <v>356</v>
      </c>
      <c r="J57" s="30" t="s">
        <v>1042</v>
      </c>
      <c r="K57" s="358">
        <v>67538</v>
      </c>
      <c r="L57" s="358">
        <v>67538</v>
      </c>
      <c r="M57" s="358">
        <v>67538</v>
      </c>
    </row>
    <row r="58" spans="1:13" ht="15.75">
      <c r="A58" s="84">
        <v>45</v>
      </c>
      <c r="B58" s="106" t="s">
        <v>905</v>
      </c>
      <c r="C58" s="106" t="s">
        <v>714</v>
      </c>
      <c r="D58" s="106" t="s">
        <v>470</v>
      </c>
      <c r="E58" s="106" t="s">
        <v>882</v>
      </c>
      <c r="F58" s="106" t="s">
        <v>1089</v>
      </c>
      <c r="G58" s="106" t="s">
        <v>882</v>
      </c>
      <c r="H58" s="106" t="s">
        <v>881</v>
      </c>
      <c r="I58" s="106" t="s">
        <v>356</v>
      </c>
      <c r="J58" s="30" t="s">
        <v>1090</v>
      </c>
      <c r="K58" s="358">
        <v>17905</v>
      </c>
      <c r="L58" s="358">
        <v>17905</v>
      </c>
      <c r="M58" s="358">
        <v>17905</v>
      </c>
    </row>
    <row r="59" spans="1:13" ht="31.5">
      <c r="A59" s="84">
        <v>46</v>
      </c>
      <c r="B59" s="106" t="s">
        <v>879</v>
      </c>
      <c r="C59" s="106" t="s">
        <v>714</v>
      </c>
      <c r="D59" s="106" t="s">
        <v>300</v>
      </c>
      <c r="E59" s="106" t="s">
        <v>880</v>
      </c>
      <c r="F59" s="106" t="s">
        <v>879</v>
      </c>
      <c r="G59" s="106" t="s">
        <v>880</v>
      </c>
      <c r="H59" s="106" t="s">
        <v>881</v>
      </c>
      <c r="I59" s="106" t="s">
        <v>879</v>
      </c>
      <c r="J59" s="30" t="s">
        <v>1100</v>
      </c>
      <c r="K59" s="358">
        <f>K60</f>
        <v>424710</v>
      </c>
      <c r="L59" s="358">
        <f>L60</f>
        <v>441700</v>
      </c>
      <c r="M59" s="358">
        <f>M60</f>
        <v>460290</v>
      </c>
    </row>
    <row r="60" spans="1:13" ht="15.75">
      <c r="A60" s="84">
        <v>47</v>
      </c>
      <c r="B60" s="106" t="s">
        <v>879</v>
      </c>
      <c r="C60" s="106" t="s">
        <v>714</v>
      </c>
      <c r="D60" s="106" t="s">
        <v>300</v>
      </c>
      <c r="E60" s="106" t="s">
        <v>886</v>
      </c>
      <c r="F60" s="106" t="s">
        <v>879</v>
      </c>
      <c r="G60" s="106" t="s">
        <v>880</v>
      </c>
      <c r="H60" s="106" t="s">
        <v>881</v>
      </c>
      <c r="I60" s="106" t="s">
        <v>357</v>
      </c>
      <c r="J60" s="30" t="s">
        <v>635</v>
      </c>
      <c r="K60" s="358">
        <f aca="true" t="shared" si="4" ref="K60:M61">K61</f>
        <v>424710</v>
      </c>
      <c r="L60" s="358">
        <f t="shared" si="4"/>
        <v>441700</v>
      </c>
      <c r="M60" s="358">
        <f t="shared" si="4"/>
        <v>460290</v>
      </c>
    </row>
    <row r="61" spans="1:13" ht="31.5">
      <c r="A61" s="84">
        <v>48</v>
      </c>
      <c r="B61" s="106" t="s">
        <v>879</v>
      </c>
      <c r="C61" s="106" t="s">
        <v>714</v>
      </c>
      <c r="D61" s="106" t="s">
        <v>300</v>
      </c>
      <c r="E61" s="106" t="s">
        <v>886</v>
      </c>
      <c r="F61" s="106" t="s">
        <v>906</v>
      </c>
      <c r="G61" s="106" t="s">
        <v>880</v>
      </c>
      <c r="H61" s="106" t="s">
        <v>881</v>
      </c>
      <c r="I61" s="106" t="s">
        <v>357</v>
      </c>
      <c r="J61" s="30" t="s">
        <v>636</v>
      </c>
      <c r="K61" s="358">
        <f t="shared" si="4"/>
        <v>424710</v>
      </c>
      <c r="L61" s="358">
        <f t="shared" si="4"/>
        <v>441700</v>
      </c>
      <c r="M61" s="358">
        <f t="shared" si="4"/>
        <v>460290</v>
      </c>
    </row>
    <row r="62" spans="1:13" ht="47.25">
      <c r="A62" s="84">
        <v>49</v>
      </c>
      <c r="B62" s="106" t="s">
        <v>715</v>
      </c>
      <c r="C62" s="106" t="s">
        <v>714</v>
      </c>
      <c r="D62" s="106" t="s">
        <v>300</v>
      </c>
      <c r="E62" s="106" t="s">
        <v>886</v>
      </c>
      <c r="F62" s="106" t="s">
        <v>907</v>
      </c>
      <c r="G62" s="106" t="s">
        <v>895</v>
      </c>
      <c r="H62" s="106" t="s">
        <v>881</v>
      </c>
      <c r="I62" s="106" t="s">
        <v>357</v>
      </c>
      <c r="J62" s="30" t="s">
        <v>627</v>
      </c>
      <c r="K62" s="358">
        <v>424710</v>
      </c>
      <c r="L62" s="358">
        <v>441700</v>
      </c>
      <c r="M62" s="358">
        <v>460290</v>
      </c>
    </row>
    <row r="63" spans="1:13" ht="31.5">
      <c r="A63" s="84">
        <v>50</v>
      </c>
      <c r="B63" s="106" t="s">
        <v>879</v>
      </c>
      <c r="C63" s="106" t="s">
        <v>714</v>
      </c>
      <c r="D63" s="106" t="s">
        <v>471</v>
      </c>
      <c r="E63" s="106" t="s">
        <v>880</v>
      </c>
      <c r="F63" s="106" t="s">
        <v>879</v>
      </c>
      <c r="G63" s="106" t="s">
        <v>880</v>
      </c>
      <c r="H63" s="106" t="s">
        <v>881</v>
      </c>
      <c r="I63" s="106" t="s">
        <v>879</v>
      </c>
      <c r="J63" s="30" t="s">
        <v>487</v>
      </c>
      <c r="K63" s="358">
        <f>K64</f>
        <v>489030</v>
      </c>
      <c r="L63" s="358">
        <f>L64</f>
        <v>508591</v>
      </c>
      <c r="M63" s="358">
        <f>M64</f>
        <v>528934</v>
      </c>
    </row>
    <row r="64" spans="1:13" ht="31.5">
      <c r="A64" s="84">
        <v>51</v>
      </c>
      <c r="B64" s="106" t="s">
        <v>879</v>
      </c>
      <c r="C64" s="106" t="s">
        <v>714</v>
      </c>
      <c r="D64" s="106" t="s">
        <v>471</v>
      </c>
      <c r="E64" s="106" t="s">
        <v>908</v>
      </c>
      <c r="F64" s="106" t="s">
        <v>879</v>
      </c>
      <c r="G64" s="106" t="s">
        <v>880</v>
      </c>
      <c r="H64" s="106" t="s">
        <v>881</v>
      </c>
      <c r="I64" s="106" t="s">
        <v>247</v>
      </c>
      <c r="J64" s="30" t="s">
        <v>909</v>
      </c>
      <c r="K64" s="358">
        <f aca="true" t="shared" si="5" ref="K64:M65">K65</f>
        <v>489030</v>
      </c>
      <c r="L64" s="358">
        <f t="shared" si="5"/>
        <v>508591</v>
      </c>
      <c r="M64" s="358">
        <f t="shared" si="5"/>
        <v>528934</v>
      </c>
    </row>
    <row r="65" spans="1:13" ht="31.5">
      <c r="A65" s="84">
        <v>52</v>
      </c>
      <c r="B65" s="106" t="s">
        <v>879</v>
      </c>
      <c r="C65" s="106" t="s">
        <v>714</v>
      </c>
      <c r="D65" s="106" t="s">
        <v>471</v>
      </c>
      <c r="E65" s="106" t="s">
        <v>908</v>
      </c>
      <c r="F65" s="106" t="s">
        <v>884</v>
      </c>
      <c r="G65" s="106" t="s">
        <v>880</v>
      </c>
      <c r="H65" s="106" t="s">
        <v>881</v>
      </c>
      <c r="I65" s="106" t="s">
        <v>247</v>
      </c>
      <c r="J65" s="30" t="s">
        <v>1022</v>
      </c>
      <c r="K65" s="358">
        <f t="shared" si="5"/>
        <v>489030</v>
      </c>
      <c r="L65" s="358">
        <f t="shared" si="5"/>
        <v>508591</v>
      </c>
      <c r="M65" s="358">
        <f t="shared" si="5"/>
        <v>528934</v>
      </c>
    </row>
    <row r="66" spans="1:13" ht="72.75" customHeight="1">
      <c r="A66" s="84">
        <v>53</v>
      </c>
      <c r="B66" s="106" t="s">
        <v>715</v>
      </c>
      <c r="C66" s="106" t="s">
        <v>714</v>
      </c>
      <c r="D66" s="106" t="s">
        <v>471</v>
      </c>
      <c r="E66" s="106" t="s">
        <v>908</v>
      </c>
      <c r="F66" s="106" t="s">
        <v>902</v>
      </c>
      <c r="G66" s="106" t="s">
        <v>895</v>
      </c>
      <c r="H66" s="106" t="s">
        <v>881</v>
      </c>
      <c r="I66" s="106" t="s">
        <v>247</v>
      </c>
      <c r="J66" s="30" t="s">
        <v>982</v>
      </c>
      <c r="K66" s="358">
        <v>489030</v>
      </c>
      <c r="L66" s="358">
        <v>508591</v>
      </c>
      <c r="M66" s="358">
        <v>528934</v>
      </c>
    </row>
    <row r="67" spans="1:13" ht="15.75">
      <c r="A67" s="84">
        <v>54</v>
      </c>
      <c r="B67" s="106" t="s">
        <v>879</v>
      </c>
      <c r="C67" s="106" t="s">
        <v>714</v>
      </c>
      <c r="D67" s="106" t="s">
        <v>473</v>
      </c>
      <c r="E67" s="106" t="s">
        <v>880</v>
      </c>
      <c r="F67" s="106" t="s">
        <v>879</v>
      </c>
      <c r="G67" s="106" t="s">
        <v>880</v>
      </c>
      <c r="H67" s="106" t="s">
        <v>881</v>
      </c>
      <c r="I67" s="106" t="s">
        <v>879</v>
      </c>
      <c r="J67" s="30" t="s">
        <v>652</v>
      </c>
      <c r="K67" s="358">
        <f>K68</f>
        <v>32460</v>
      </c>
      <c r="L67" s="358">
        <f>L68</f>
        <v>31700</v>
      </c>
      <c r="M67" s="358">
        <f>M68</f>
        <v>31700</v>
      </c>
    </row>
    <row r="68" spans="1:13" ht="36.75" customHeight="1">
      <c r="A68" s="84">
        <v>55</v>
      </c>
      <c r="B68" s="106" t="s">
        <v>879</v>
      </c>
      <c r="C68" s="106" t="s">
        <v>714</v>
      </c>
      <c r="D68" s="106" t="s">
        <v>473</v>
      </c>
      <c r="E68" s="106" t="s">
        <v>882</v>
      </c>
      <c r="F68" s="106" t="s">
        <v>879</v>
      </c>
      <c r="G68" s="106" t="s">
        <v>882</v>
      </c>
      <c r="H68" s="106" t="s">
        <v>881</v>
      </c>
      <c r="I68" s="106" t="s">
        <v>605</v>
      </c>
      <c r="J68" s="107" t="s">
        <v>1466</v>
      </c>
      <c r="K68" s="358">
        <f>K69+K71+K73+K75+K77+K79+K81+K83+K85+K87</f>
        <v>32460</v>
      </c>
      <c r="L68" s="358">
        <f>L69+L71+L73+L75+L77+L79+L81+L83+L85+L87</f>
        <v>31700</v>
      </c>
      <c r="M68" s="358">
        <f>M69+M71+M73+M75+M77+M79+M81+M83+M85+M87</f>
        <v>31700</v>
      </c>
    </row>
    <row r="69" spans="1:13" ht="69.75" customHeight="1">
      <c r="A69" s="84">
        <v>56</v>
      </c>
      <c r="B69" s="106" t="s">
        <v>1549</v>
      </c>
      <c r="C69" s="106" t="s">
        <v>714</v>
      </c>
      <c r="D69" s="106" t="s">
        <v>473</v>
      </c>
      <c r="E69" s="106" t="s">
        <v>882</v>
      </c>
      <c r="F69" s="106" t="s">
        <v>910</v>
      </c>
      <c r="G69" s="106" t="s">
        <v>882</v>
      </c>
      <c r="H69" s="106" t="s">
        <v>881</v>
      </c>
      <c r="I69" s="106" t="s">
        <v>605</v>
      </c>
      <c r="J69" s="107" t="s">
        <v>1467</v>
      </c>
      <c r="K69" s="358">
        <f>K70</f>
        <v>3000</v>
      </c>
      <c r="L69" s="358">
        <f>L70</f>
        <v>3000</v>
      </c>
      <c r="M69" s="358">
        <f>M70</f>
        <v>3000</v>
      </c>
    </row>
    <row r="70" spans="1:13" ht="82.5" customHeight="1">
      <c r="A70" s="84">
        <v>57</v>
      </c>
      <c r="B70" s="106" t="s">
        <v>1549</v>
      </c>
      <c r="C70" s="106" t="s">
        <v>714</v>
      </c>
      <c r="D70" s="106" t="s">
        <v>473</v>
      </c>
      <c r="E70" s="106" t="s">
        <v>882</v>
      </c>
      <c r="F70" s="106" t="s">
        <v>1268</v>
      </c>
      <c r="G70" s="106" t="s">
        <v>882</v>
      </c>
      <c r="H70" s="106" t="s">
        <v>881</v>
      </c>
      <c r="I70" s="106" t="s">
        <v>605</v>
      </c>
      <c r="J70" s="91" t="s">
        <v>1468</v>
      </c>
      <c r="K70" s="358">
        <v>3000</v>
      </c>
      <c r="L70" s="358">
        <v>3000</v>
      </c>
      <c r="M70" s="358">
        <v>3000</v>
      </c>
    </row>
    <row r="71" spans="1:13" ht="90" customHeight="1">
      <c r="A71" s="84">
        <v>58</v>
      </c>
      <c r="B71" s="106" t="s">
        <v>1549</v>
      </c>
      <c r="C71" s="106" t="s">
        <v>714</v>
      </c>
      <c r="D71" s="106" t="s">
        <v>473</v>
      </c>
      <c r="E71" s="106" t="s">
        <v>882</v>
      </c>
      <c r="F71" s="106" t="s">
        <v>906</v>
      </c>
      <c r="G71" s="106" t="s">
        <v>882</v>
      </c>
      <c r="H71" s="106" t="s">
        <v>881</v>
      </c>
      <c r="I71" s="106" t="s">
        <v>605</v>
      </c>
      <c r="J71" s="91" t="s">
        <v>1469</v>
      </c>
      <c r="K71" s="358">
        <f>K72</f>
        <v>3000</v>
      </c>
      <c r="L71" s="358">
        <f>L72</f>
        <v>3000</v>
      </c>
      <c r="M71" s="358">
        <f>M72</f>
        <v>3000</v>
      </c>
    </row>
    <row r="72" spans="1:13" ht="97.5" customHeight="1">
      <c r="A72" s="84">
        <v>59</v>
      </c>
      <c r="B72" s="106" t="s">
        <v>1549</v>
      </c>
      <c r="C72" s="106" t="s">
        <v>714</v>
      </c>
      <c r="D72" s="106" t="s">
        <v>473</v>
      </c>
      <c r="E72" s="106" t="s">
        <v>882</v>
      </c>
      <c r="F72" s="106" t="s">
        <v>1470</v>
      </c>
      <c r="G72" s="106" t="s">
        <v>882</v>
      </c>
      <c r="H72" s="106" t="s">
        <v>881</v>
      </c>
      <c r="I72" s="106" t="s">
        <v>605</v>
      </c>
      <c r="J72" s="91" t="s">
        <v>1471</v>
      </c>
      <c r="K72" s="358">
        <v>3000</v>
      </c>
      <c r="L72" s="358">
        <v>3000</v>
      </c>
      <c r="M72" s="358">
        <v>3000</v>
      </c>
    </row>
    <row r="73" spans="1:13" ht="70.5" customHeight="1">
      <c r="A73" s="84">
        <v>60</v>
      </c>
      <c r="B73" s="106" t="s">
        <v>1549</v>
      </c>
      <c r="C73" s="106" t="s">
        <v>714</v>
      </c>
      <c r="D73" s="106" t="s">
        <v>473</v>
      </c>
      <c r="E73" s="106" t="s">
        <v>882</v>
      </c>
      <c r="F73" s="106" t="s">
        <v>903</v>
      </c>
      <c r="G73" s="106" t="s">
        <v>882</v>
      </c>
      <c r="H73" s="106" t="s">
        <v>881</v>
      </c>
      <c r="I73" s="106" t="s">
        <v>605</v>
      </c>
      <c r="J73" s="30" t="s">
        <v>1472</v>
      </c>
      <c r="K73" s="358">
        <f>K74</f>
        <v>1500</v>
      </c>
      <c r="L73" s="358">
        <f>L74</f>
        <v>1500</v>
      </c>
      <c r="M73" s="358">
        <f>M74</f>
        <v>1500</v>
      </c>
    </row>
    <row r="74" spans="1:13" ht="87" customHeight="1">
      <c r="A74" s="84">
        <v>61</v>
      </c>
      <c r="B74" s="106" t="s">
        <v>1549</v>
      </c>
      <c r="C74" s="106" t="s">
        <v>714</v>
      </c>
      <c r="D74" s="106" t="s">
        <v>473</v>
      </c>
      <c r="E74" s="106" t="s">
        <v>882</v>
      </c>
      <c r="F74" s="106" t="s">
        <v>1473</v>
      </c>
      <c r="G74" s="106" t="s">
        <v>882</v>
      </c>
      <c r="H74" s="106" t="s">
        <v>881</v>
      </c>
      <c r="I74" s="106" t="s">
        <v>605</v>
      </c>
      <c r="J74" s="30" t="s">
        <v>1474</v>
      </c>
      <c r="K74" s="358">
        <v>1500</v>
      </c>
      <c r="L74" s="358">
        <v>1500</v>
      </c>
      <c r="M74" s="358">
        <v>1500</v>
      </c>
    </row>
    <row r="75" spans="1:13" ht="63">
      <c r="A75" s="84">
        <v>62</v>
      </c>
      <c r="B75" s="106" t="s">
        <v>1549</v>
      </c>
      <c r="C75" s="106" t="s">
        <v>714</v>
      </c>
      <c r="D75" s="106" t="s">
        <v>473</v>
      </c>
      <c r="E75" s="106" t="s">
        <v>882</v>
      </c>
      <c r="F75" s="106" t="s">
        <v>1475</v>
      </c>
      <c r="G75" s="106" t="s">
        <v>882</v>
      </c>
      <c r="H75" s="106" t="s">
        <v>881</v>
      </c>
      <c r="I75" s="106" t="s">
        <v>605</v>
      </c>
      <c r="J75" s="30" t="s">
        <v>1476</v>
      </c>
      <c r="K75" s="358">
        <f>K76</f>
        <v>0</v>
      </c>
      <c r="L75" s="358">
        <f>L76</f>
        <v>0</v>
      </c>
      <c r="M75" s="358">
        <f>M76</f>
        <v>0</v>
      </c>
    </row>
    <row r="76" spans="1:13" ht="94.5">
      <c r="A76" s="84">
        <v>63</v>
      </c>
      <c r="B76" s="106" t="s">
        <v>1549</v>
      </c>
      <c r="C76" s="106" t="s">
        <v>714</v>
      </c>
      <c r="D76" s="106" t="s">
        <v>473</v>
      </c>
      <c r="E76" s="106" t="s">
        <v>882</v>
      </c>
      <c r="F76" s="106" t="s">
        <v>1477</v>
      </c>
      <c r="G76" s="106" t="s">
        <v>882</v>
      </c>
      <c r="H76" s="106" t="s">
        <v>881</v>
      </c>
      <c r="I76" s="106" t="s">
        <v>605</v>
      </c>
      <c r="J76" s="30" t="s">
        <v>1478</v>
      </c>
      <c r="K76" s="358">
        <v>0</v>
      </c>
      <c r="L76" s="358">
        <v>0</v>
      </c>
      <c r="M76" s="358">
        <v>0</v>
      </c>
    </row>
    <row r="77" spans="1:13" ht="78.75">
      <c r="A77" s="84">
        <v>64</v>
      </c>
      <c r="B77" s="106" t="s">
        <v>1549</v>
      </c>
      <c r="C77" s="106" t="s">
        <v>714</v>
      </c>
      <c r="D77" s="106" t="s">
        <v>473</v>
      </c>
      <c r="E77" s="106" t="s">
        <v>882</v>
      </c>
      <c r="F77" s="106" t="s">
        <v>1673</v>
      </c>
      <c r="G77" s="106" t="s">
        <v>882</v>
      </c>
      <c r="H77" s="106" t="s">
        <v>881</v>
      </c>
      <c r="I77" s="106" t="s">
        <v>605</v>
      </c>
      <c r="J77" s="30" t="s">
        <v>1674</v>
      </c>
      <c r="K77" s="358">
        <f>K78</f>
        <v>200</v>
      </c>
      <c r="L77" s="358">
        <f>L78</f>
        <v>200</v>
      </c>
      <c r="M77" s="358">
        <f>M78</f>
        <v>200</v>
      </c>
    </row>
    <row r="78" spans="1:13" ht="110.25">
      <c r="A78" s="84">
        <v>65</v>
      </c>
      <c r="B78" s="106" t="s">
        <v>1549</v>
      </c>
      <c r="C78" s="106" t="s">
        <v>714</v>
      </c>
      <c r="D78" s="106" t="s">
        <v>473</v>
      </c>
      <c r="E78" s="106" t="s">
        <v>882</v>
      </c>
      <c r="F78" s="106" t="s">
        <v>1675</v>
      </c>
      <c r="G78" s="106" t="s">
        <v>882</v>
      </c>
      <c r="H78" s="106" t="s">
        <v>881</v>
      </c>
      <c r="I78" s="106" t="s">
        <v>605</v>
      </c>
      <c r="J78" s="30" t="s">
        <v>1676</v>
      </c>
      <c r="K78" s="358">
        <v>200</v>
      </c>
      <c r="L78" s="358">
        <v>200</v>
      </c>
      <c r="M78" s="358">
        <v>200</v>
      </c>
    </row>
    <row r="79" spans="1:13" ht="72" customHeight="1">
      <c r="A79" s="84">
        <v>66</v>
      </c>
      <c r="B79" s="106" t="s">
        <v>1549</v>
      </c>
      <c r="C79" s="106" t="s">
        <v>714</v>
      </c>
      <c r="D79" s="106" t="s">
        <v>473</v>
      </c>
      <c r="E79" s="106" t="s">
        <v>882</v>
      </c>
      <c r="F79" s="106" t="s">
        <v>356</v>
      </c>
      <c r="G79" s="106" t="s">
        <v>882</v>
      </c>
      <c r="H79" s="106" t="s">
        <v>881</v>
      </c>
      <c r="I79" s="106" t="s">
        <v>605</v>
      </c>
      <c r="J79" s="30" t="s">
        <v>1479</v>
      </c>
      <c r="K79" s="358">
        <f>K80</f>
        <v>16000</v>
      </c>
      <c r="L79" s="358">
        <f>L80</f>
        <v>16000</v>
      </c>
      <c r="M79" s="358">
        <f>M80</f>
        <v>16000</v>
      </c>
    </row>
    <row r="80" spans="1:13" ht="81.75" customHeight="1">
      <c r="A80" s="84">
        <v>67</v>
      </c>
      <c r="B80" s="106" t="s">
        <v>1549</v>
      </c>
      <c r="C80" s="106" t="s">
        <v>714</v>
      </c>
      <c r="D80" s="106" t="s">
        <v>473</v>
      </c>
      <c r="E80" s="106" t="s">
        <v>882</v>
      </c>
      <c r="F80" s="106" t="s">
        <v>276</v>
      </c>
      <c r="G80" s="106" t="s">
        <v>882</v>
      </c>
      <c r="H80" s="106" t="s">
        <v>1677</v>
      </c>
      <c r="I80" s="106" t="s">
        <v>605</v>
      </c>
      <c r="J80" s="30" t="s">
        <v>1480</v>
      </c>
      <c r="K80" s="358">
        <v>16000</v>
      </c>
      <c r="L80" s="358">
        <v>16000</v>
      </c>
      <c r="M80" s="358">
        <v>16000</v>
      </c>
    </row>
    <row r="81" spans="1:13" ht="74.25" customHeight="1">
      <c r="A81" s="84">
        <v>68</v>
      </c>
      <c r="B81" s="106" t="s">
        <v>1549</v>
      </c>
      <c r="C81" s="106" t="s">
        <v>714</v>
      </c>
      <c r="D81" s="106" t="s">
        <v>473</v>
      </c>
      <c r="E81" s="106" t="s">
        <v>882</v>
      </c>
      <c r="F81" s="106" t="s">
        <v>692</v>
      </c>
      <c r="G81" s="106" t="s">
        <v>882</v>
      </c>
      <c r="H81" s="106" t="s">
        <v>881</v>
      </c>
      <c r="I81" s="106" t="s">
        <v>605</v>
      </c>
      <c r="J81" s="30" t="s">
        <v>1550</v>
      </c>
      <c r="K81" s="358">
        <f>K82</f>
        <v>2000</v>
      </c>
      <c r="L81" s="358">
        <f>L82</f>
        <v>2000</v>
      </c>
      <c r="M81" s="358">
        <f>M82</f>
        <v>2000</v>
      </c>
    </row>
    <row r="82" spans="1:13" ht="96" customHeight="1">
      <c r="A82" s="84">
        <v>69</v>
      </c>
      <c r="B82" s="106" t="s">
        <v>1549</v>
      </c>
      <c r="C82" s="106" t="s">
        <v>714</v>
      </c>
      <c r="D82" s="106" t="s">
        <v>473</v>
      </c>
      <c r="E82" s="106" t="s">
        <v>882</v>
      </c>
      <c r="F82" s="106" t="s">
        <v>498</v>
      </c>
      <c r="G82" s="106" t="s">
        <v>882</v>
      </c>
      <c r="H82" s="106" t="s">
        <v>881</v>
      </c>
      <c r="I82" s="106" t="s">
        <v>605</v>
      </c>
      <c r="J82" s="30" t="s">
        <v>1678</v>
      </c>
      <c r="K82" s="358">
        <v>2000</v>
      </c>
      <c r="L82" s="358">
        <v>2000</v>
      </c>
      <c r="M82" s="358">
        <v>2000</v>
      </c>
    </row>
    <row r="83" spans="1:13" ht="78.75">
      <c r="A83" s="84">
        <v>70</v>
      </c>
      <c r="B83" s="106" t="s">
        <v>1549</v>
      </c>
      <c r="C83" s="106" t="s">
        <v>714</v>
      </c>
      <c r="D83" s="106" t="s">
        <v>473</v>
      </c>
      <c r="E83" s="106" t="s">
        <v>882</v>
      </c>
      <c r="F83" s="106" t="s">
        <v>145</v>
      </c>
      <c r="G83" s="106" t="s">
        <v>882</v>
      </c>
      <c r="H83" s="106" t="s">
        <v>881</v>
      </c>
      <c r="I83" s="106" t="s">
        <v>605</v>
      </c>
      <c r="J83" s="30" t="s">
        <v>1481</v>
      </c>
      <c r="K83" s="358">
        <f>K84</f>
        <v>5000</v>
      </c>
      <c r="L83" s="358">
        <f>L84</f>
        <v>5000</v>
      </c>
      <c r="M83" s="358">
        <f>M84</f>
        <v>5000</v>
      </c>
    </row>
    <row r="84" spans="1:13" ht="94.5">
      <c r="A84" s="84">
        <v>71</v>
      </c>
      <c r="B84" s="106" t="s">
        <v>1549</v>
      </c>
      <c r="C84" s="106" t="s">
        <v>714</v>
      </c>
      <c r="D84" s="106" t="s">
        <v>473</v>
      </c>
      <c r="E84" s="106" t="s">
        <v>882</v>
      </c>
      <c r="F84" s="106" t="s">
        <v>507</v>
      </c>
      <c r="G84" s="106" t="s">
        <v>882</v>
      </c>
      <c r="H84" s="106" t="s">
        <v>881</v>
      </c>
      <c r="I84" s="106" t="s">
        <v>605</v>
      </c>
      <c r="J84" s="30" t="s">
        <v>1482</v>
      </c>
      <c r="K84" s="358">
        <v>5000</v>
      </c>
      <c r="L84" s="358">
        <v>5000</v>
      </c>
      <c r="M84" s="358">
        <v>5000</v>
      </c>
    </row>
    <row r="85" spans="1:13" ht="63">
      <c r="A85" s="84">
        <v>72</v>
      </c>
      <c r="B85" s="106" t="s">
        <v>1549</v>
      </c>
      <c r="C85" s="106" t="s">
        <v>714</v>
      </c>
      <c r="D85" s="106" t="s">
        <v>473</v>
      </c>
      <c r="E85" s="106" t="s">
        <v>886</v>
      </c>
      <c r="F85" s="106" t="s">
        <v>879</v>
      </c>
      <c r="G85" s="106" t="s">
        <v>886</v>
      </c>
      <c r="H85" s="106" t="s">
        <v>881</v>
      </c>
      <c r="I85" s="106" t="s">
        <v>605</v>
      </c>
      <c r="J85" s="30" t="s">
        <v>1679</v>
      </c>
      <c r="K85" s="358">
        <f>K86</f>
        <v>1000</v>
      </c>
      <c r="L85" s="358">
        <f>L86</f>
        <v>1000</v>
      </c>
      <c r="M85" s="358">
        <f>M86</f>
        <v>1000</v>
      </c>
    </row>
    <row r="86" spans="1:13" ht="94.5">
      <c r="A86" s="84">
        <v>73</v>
      </c>
      <c r="B86" s="106" t="s">
        <v>1549</v>
      </c>
      <c r="C86" s="106" t="s">
        <v>714</v>
      </c>
      <c r="D86" s="106" t="s">
        <v>473</v>
      </c>
      <c r="E86" s="106" t="s">
        <v>886</v>
      </c>
      <c r="F86" s="106" t="s">
        <v>884</v>
      </c>
      <c r="G86" s="106" t="s">
        <v>886</v>
      </c>
      <c r="H86" s="106" t="s">
        <v>881</v>
      </c>
      <c r="I86" s="106" t="s">
        <v>605</v>
      </c>
      <c r="J86" s="30" t="s">
        <v>1680</v>
      </c>
      <c r="K86" s="358">
        <v>1000</v>
      </c>
      <c r="L86" s="358">
        <v>1000</v>
      </c>
      <c r="M86" s="358">
        <v>1000</v>
      </c>
    </row>
    <row r="87" spans="1:13" ht="63">
      <c r="A87" s="84">
        <v>74</v>
      </c>
      <c r="B87" s="106" t="s">
        <v>715</v>
      </c>
      <c r="C87" s="106" t="s">
        <v>714</v>
      </c>
      <c r="D87" s="106" t="s">
        <v>473</v>
      </c>
      <c r="E87" s="106" t="s">
        <v>468</v>
      </c>
      <c r="F87" s="106" t="s">
        <v>879</v>
      </c>
      <c r="G87" s="106" t="s">
        <v>882</v>
      </c>
      <c r="H87" s="106" t="s">
        <v>881</v>
      </c>
      <c r="I87" s="106" t="s">
        <v>605</v>
      </c>
      <c r="J87" s="30" t="s">
        <v>1681</v>
      </c>
      <c r="K87" s="358">
        <f>K88</f>
        <v>760</v>
      </c>
      <c r="L87" s="358">
        <f>L88</f>
        <v>0</v>
      </c>
      <c r="M87" s="358">
        <f>M88</f>
        <v>0</v>
      </c>
    </row>
    <row r="88" spans="1:13" ht="69.75" customHeight="1">
      <c r="A88" s="84">
        <v>75</v>
      </c>
      <c r="B88" s="106" t="s">
        <v>715</v>
      </c>
      <c r="C88" s="106" t="s">
        <v>714</v>
      </c>
      <c r="D88" s="106" t="s">
        <v>473</v>
      </c>
      <c r="E88" s="106" t="s">
        <v>468</v>
      </c>
      <c r="F88" s="106" t="s">
        <v>276</v>
      </c>
      <c r="G88" s="106" t="s">
        <v>882</v>
      </c>
      <c r="H88" s="106" t="s">
        <v>881</v>
      </c>
      <c r="I88" s="106" t="s">
        <v>605</v>
      </c>
      <c r="J88" s="30" t="s">
        <v>1546</v>
      </c>
      <c r="K88" s="358">
        <v>760</v>
      </c>
      <c r="L88" s="358">
        <v>0</v>
      </c>
      <c r="M88" s="358">
        <v>0</v>
      </c>
    </row>
    <row r="89" spans="1:13" ht="15.75">
      <c r="A89" s="84">
        <v>76</v>
      </c>
      <c r="B89" s="106" t="s">
        <v>879</v>
      </c>
      <c r="C89" s="106" t="s">
        <v>717</v>
      </c>
      <c r="D89" s="106" t="s">
        <v>880</v>
      </c>
      <c r="E89" s="106" t="s">
        <v>880</v>
      </c>
      <c r="F89" s="106" t="s">
        <v>879</v>
      </c>
      <c r="G89" s="106" t="s">
        <v>880</v>
      </c>
      <c r="H89" s="106" t="s">
        <v>881</v>
      </c>
      <c r="I89" s="106" t="s">
        <v>879</v>
      </c>
      <c r="J89" s="30" t="s">
        <v>911</v>
      </c>
      <c r="K89" s="358">
        <f>K90</f>
        <v>635798233</v>
      </c>
      <c r="L89" s="358">
        <f>L90</f>
        <v>601151333</v>
      </c>
      <c r="M89" s="358">
        <f>M90</f>
        <v>593563133</v>
      </c>
    </row>
    <row r="90" spans="1:13" ht="47.25">
      <c r="A90" s="84">
        <v>77</v>
      </c>
      <c r="B90" s="106" t="s">
        <v>879</v>
      </c>
      <c r="C90" s="106" t="s">
        <v>717</v>
      </c>
      <c r="D90" s="106" t="s">
        <v>886</v>
      </c>
      <c r="E90" s="106" t="s">
        <v>880</v>
      </c>
      <c r="F90" s="106" t="s">
        <v>879</v>
      </c>
      <c r="G90" s="106" t="s">
        <v>880</v>
      </c>
      <c r="H90" s="106" t="s">
        <v>881</v>
      </c>
      <c r="I90" s="106" t="s">
        <v>879</v>
      </c>
      <c r="J90" s="30" t="s">
        <v>497</v>
      </c>
      <c r="K90" s="358">
        <f>K91+K99+K118+K144</f>
        <v>635798233</v>
      </c>
      <c r="L90" s="358">
        <f>L91+L99+L118+L144</f>
        <v>601151333</v>
      </c>
      <c r="M90" s="358">
        <f>M91+M99+M118+M144</f>
        <v>593563133</v>
      </c>
    </row>
    <row r="91" spans="1:13" ht="31.5">
      <c r="A91" s="84">
        <v>78</v>
      </c>
      <c r="B91" s="106" t="s">
        <v>804</v>
      </c>
      <c r="C91" s="106" t="s">
        <v>717</v>
      </c>
      <c r="D91" s="106" t="s">
        <v>886</v>
      </c>
      <c r="E91" s="106" t="s">
        <v>468</v>
      </c>
      <c r="F91" s="106" t="s">
        <v>879</v>
      </c>
      <c r="G91" s="106" t="s">
        <v>880</v>
      </c>
      <c r="H91" s="106" t="s">
        <v>881</v>
      </c>
      <c r="I91" s="106" t="s">
        <v>658</v>
      </c>
      <c r="J91" s="30" t="s">
        <v>912</v>
      </c>
      <c r="K91" s="358">
        <f>K92+K95+K96</f>
        <v>347222900</v>
      </c>
      <c r="L91" s="358">
        <f>L92+L95+L96</f>
        <v>312428800</v>
      </c>
      <c r="M91" s="358">
        <f>M92+M95+M96</f>
        <v>312428800</v>
      </c>
    </row>
    <row r="92" spans="1:13" ht="15.75">
      <c r="A92" s="84">
        <v>79</v>
      </c>
      <c r="B92" s="106" t="s">
        <v>804</v>
      </c>
      <c r="C92" s="106" t="s">
        <v>717</v>
      </c>
      <c r="D92" s="106" t="s">
        <v>886</v>
      </c>
      <c r="E92" s="106" t="s">
        <v>472</v>
      </c>
      <c r="F92" s="106" t="s">
        <v>913</v>
      </c>
      <c r="G92" s="106" t="s">
        <v>880</v>
      </c>
      <c r="H92" s="106" t="s">
        <v>881</v>
      </c>
      <c r="I92" s="106" t="s">
        <v>658</v>
      </c>
      <c r="J92" s="30" t="s">
        <v>914</v>
      </c>
      <c r="K92" s="358">
        <f>K93</f>
        <v>173970400</v>
      </c>
      <c r="L92" s="358">
        <f>L93</f>
        <v>139176300</v>
      </c>
      <c r="M92" s="358">
        <f>M93</f>
        <v>139176300</v>
      </c>
    </row>
    <row r="93" spans="1:13" ht="31.5">
      <c r="A93" s="84">
        <v>80</v>
      </c>
      <c r="B93" s="106" t="s">
        <v>804</v>
      </c>
      <c r="C93" s="106" t="s">
        <v>717</v>
      </c>
      <c r="D93" s="106" t="s">
        <v>886</v>
      </c>
      <c r="E93" s="106" t="s">
        <v>472</v>
      </c>
      <c r="F93" s="106" t="s">
        <v>913</v>
      </c>
      <c r="G93" s="106" t="s">
        <v>895</v>
      </c>
      <c r="H93" s="106" t="s">
        <v>881</v>
      </c>
      <c r="I93" s="106" t="s">
        <v>658</v>
      </c>
      <c r="J93" s="30" t="s">
        <v>1483</v>
      </c>
      <c r="K93" s="358">
        <v>173970400</v>
      </c>
      <c r="L93" s="358">
        <v>139176300</v>
      </c>
      <c r="M93" s="358">
        <v>139176300</v>
      </c>
    </row>
    <row r="94" spans="1:13" ht="31.5">
      <c r="A94" s="84">
        <v>81</v>
      </c>
      <c r="B94" s="106" t="s">
        <v>804</v>
      </c>
      <c r="C94" s="106" t="s">
        <v>717</v>
      </c>
      <c r="D94" s="106" t="s">
        <v>886</v>
      </c>
      <c r="E94" s="106" t="s">
        <v>472</v>
      </c>
      <c r="F94" s="106" t="s">
        <v>915</v>
      </c>
      <c r="G94" s="106" t="s">
        <v>880</v>
      </c>
      <c r="H94" s="106" t="s">
        <v>881</v>
      </c>
      <c r="I94" s="106" t="s">
        <v>658</v>
      </c>
      <c r="J94" s="30" t="s">
        <v>916</v>
      </c>
      <c r="K94" s="358">
        <f>K95</f>
        <v>130986100</v>
      </c>
      <c r="L94" s="358">
        <f>L95</f>
        <v>130986100</v>
      </c>
      <c r="M94" s="358">
        <f>M95</f>
        <v>130986100</v>
      </c>
    </row>
    <row r="95" spans="1:13" ht="31.5">
      <c r="A95" s="84">
        <v>82</v>
      </c>
      <c r="B95" s="106" t="s">
        <v>804</v>
      </c>
      <c r="C95" s="106" t="s">
        <v>717</v>
      </c>
      <c r="D95" s="106" t="s">
        <v>886</v>
      </c>
      <c r="E95" s="106" t="s">
        <v>472</v>
      </c>
      <c r="F95" s="106" t="s">
        <v>915</v>
      </c>
      <c r="G95" s="106" t="s">
        <v>895</v>
      </c>
      <c r="H95" s="106" t="s">
        <v>881</v>
      </c>
      <c r="I95" s="106" t="s">
        <v>658</v>
      </c>
      <c r="J95" s="30" t="s">
        <v>917</v>
      </c>
      <c r="K95" s="358">
        <v>130986100</v>
      </c>
      <c r="L95" s="358">
        <v>130986100</v>
      </c>
      <c r="M95" s="358">
        <v>130986100</v>
      </c>
    </row>
    <row r="96" spans="1:13" ht="15.75">
      <c r="A96" s="84">
        <v>83</v>
      </c>
      <c r="B96" s="106" t="s">
        <v>804</v>
      </c>
      <c r="C96" s="106" t="s">
        <v>717</v>
      </c>
      <c r="D96" s="106" t="s">
        <v>886</v>
      </c>
      <c r="E96" s="106" t="s">
        <v>489</v>
      </c>
      <c r="F96" s="106" t="s">
        <v>918</v>
      </c>
      <c r="G96" s="106" t="s">
        <v>880</v>
      </c>
      <c r="H96" s="106" t="s">
        <v>881</v>
      </c>
      <c r="I96" s="106" t="s">
        <v>658</v>
      </c>
      <c r="J96" s="91" t="s">
        <v>1484</v>
      </c>
      <c r="K96" s="358">
        <f aca="true" t="shared" si="6" ref="K96:M97">K97</f>
        <v>42266400</v>
      </c>
      <c r="L96" s="358">
        <f t="shared" si="6"/>
        <v>42266400</v>
      </c>
      <c r="M96" s="358">
        <f t="shared" si="6"/>
        <v>42266400</v>
      </c>
    </row>
    <row r="97" spans="1:13" ht="15.75">
      <c r="A97" s="84">
        <v>84</v>
      </c>
      <c r="B97" s="106" t="s">
        <v>804</v>
      </c>
      <c r="C97" s="106" t="s">
        <v>717</v>
      </c>
      <c r="D97" s="106" t="s">
        <v>886</v>
      </c>
      <c r="E97" s="106" t="s">
        <v>489</v>
      </c>
      <c r="F97" s="106" t="s">
        <v>918</v>
      </c>
      <c r="G97" s="106" t="s">
        <v>895</v>
      </c>
      <c r="H97" s="106" t="s">
        <v>881</v>
      </c>
      <c r="I97" s="106" t="s">
        <v>658</v>
      </c>
      <c r="J97" s="91" t="s">
        <v>1485</v>
      </c>
      <c r="K97" s="358">
        <f t="shared" si="6"/>
        <v>42266400</v>
      </c>
      <c r="L97" s="358">
        <f t="shared" si="6"/>
        <v>42266400</v>
      </c>
      <c r="M97" s="358">
        <f t="shared" si="6"/>
        <v>42266400</v>
      </c>
    </row>
    <row r="98" spans="1:13" ht="47.25">
      <c r="A98" s="84">
        <v>85</v>
      </c>
      <c r="B98" s="106" t="s">
        <v>804</v>
      </c>
      <c r="C98" s="106" t="s">
        <v>717</v>
      </c>
      <c r="D98" s="106" t="s">
        <v>886</v>
      </c>
      <c r="E98" s="106" t="s">
        <v>489</v>
      </c>
      <c r="F98" s="106" t="s">
        <v>918</v>
      </c>
      <c r="G98" s="106" t="s">
        <v>895</v>
      </c>
      <c r="H98" s="106" t="s">
        <v>881</v>
      </c>
      <c r="I98" s="106" t="s">
        <v>658</v>
      </c>
      <c r="J98" s="91" t="s">
        <v>1682</v>
      </c>
      <c r="K98" s="358">
        <v>42266400</v>
      </c>
      <c r="L98" s="358">
        <v>42266400</v>
      </c>
      <c r="M98" s="358">
        <v>42266400</v>
      </c>
    </row>
    <row r="99" spans="1:13" ht="31.5">
      <c r="A99" s="84">
        <v>86</v>
      </c>
      <c r="B99" s="106" t="s">
        <v>804</v>
      </c>
      <c r="C99" s="106" t="s">
        <v>717</v>
      </c>
      <c r="D99" s="106" t="s">
        <v>886</v>
      </c>
      <c r="E99" s="106" t="s">
        <v>490</v>
      </c>
      <c r="F99" s="106" t="s">
        <v>879</v>
      </c>
      <c r="G99" s="106" t="s">
        <v>880</v>
      </c>
      <c r="H99" s="106" t="s">
        <v>881</v>
      </c>
      <c r="I99" s="106" t="s">
        <v>658</v>
      </c>
      <c r="J99" s="85" t="s">
        <v>152</v>
      </c>
      <c r="K99" s="358">
        <f>K102+K107+K104+K100</f>
        <v>18473600</v>
      </c>
      <c r="L99" s="358">
        <f>L104+L102+L107+L100</f>
        <v>22252100</v>
      </c>
      <c r="M99" s="358">
        <f>M104+M102+M107+M100</f>
        <v>14069500</v>
      </c>
    </row>
    <row r="100" spans="1:13" ht="93" customHeight="1">
      <c r="A100" s="84">
        <v>87</v>
      </c>
      <c r="B100" s="106" t="s">
        <v>804</v>
      </c>
      <c r="C100" s="106" t="s">
        <v>717</v>
      </c>
      <c r="D100" s="106" t="s">
        <v>886</v>
      </c>
      <c r="E100" s="106" t="s">
        <v>799</v>
      </c>
      <c r="F100" s="106" t="s">
        <v>704</v>
      </c>
      <c r="G100" s="106" t="s">
        <v>880</v>
      </c>
      <c r="H100" s="106" t="s">
        <v>881</v>
      </c>
      <c r="I100" s="106" t="s">
        <v>658</v>
      </c>
      <c r="J100" s="372" t="s">
        <v>1719</v>
      </c>
      <c r="K100" s="358">
        <f>K101</f>
        <v>977100</v>
      </c>
      <c r="L100" s="358">
        <f>L101</f>
        <v>5089500</v>
      </c>
      <c r="M100" s="358">
        <f>M101</f>
        <v>254500</v>
      </c>
    </row>
    <row r="101" spans="1:13" ht="69" customHeight="1">
      <c r="A101" s="84">
        <v>88</v>
      </c>
      <c r="B101" s="106" t="s">
        <v>804</v>
      </c>
      <c r="C101" s="106" t="s">
        <v>717</v>
      </c>
      <c r="D101" s="106" t="s">
        <v>886</v>
      </c>
      <c r="E101" s="106" t="s">
        <v>799</v>
      </c>
      <c r="F101" s="106" t="s">
        <v>704</v>
      </c>
      <c r="G101" s="106" t="s">
        <v>895</v>
      </c>
      <c r="H101" s="106" t="s">
        <v>881</v>
      </c>
      <c r="I101" s="106" t="s">
        <v>658</v>
      </c>
      <c r="J101" s="85" t="s">
        <v>1404</v>
      </c>
      <c r="K101" s="358">
        <v>977100</v>
      </c>
      <c r="L101" s="358">
        <v>5089500</v>
      </c>
      <c r="M101" s="358">
        <v>254500</v>
      </c>
    </row>
    <row r="102" spans="1:13" ht="76.5" customHeight="1">
      <c r="A102" s="84">
        <v>89</v>
      </c>
      <c r="B102" s="106" t="s">
        <v>804</v>
      </c>
      <c r="C102" s="106" t="s">
        <v>717</v>
      </c>
      <c r="D102" s="106" t="s">
        <v>886</v>
      </c>
      <c r="E102" s="106" t="s">
        <v>799</v>
      </c>
      <c r="F102" s="106" t="s">
        <v>1506</v>
      </c>
      <c r="G102" s="106" t="s">
        <v>880</v>
      </c>
      <c r="H102" s="106" t="s">
        <v>881</v>
      </c>
      <c r="I102" s="106" t="s">
        <v>658</v>
      </c>
      <c r="J102" s="85" t="s">
        <v>1720</v>
      </c>
      <c r="K102" s="358">
        <f>K103</f>
        <v>189000</v>
      </c>
      <c r="L102" s="358">
        <f>L103</f>
        <v>0</v>
      </c>
      <c r="M102" s="358">
        <f>M103</f>
        <v>0</v>
      </c>
    </row>
    <row r="103" spans="1:13" ht="57" customHeight="1">
      <c r="A103" s="84">
        <v>90</v>
      </c>
      <c r="B103" s="106" t="s">
        <v>804</v>
      </c>
      <c r="C103" s="106" t="s">
        <v>717</v>
      </c>
      <c r="D103" s="106" t="s">
        <v>886</v>
      </c>
      <c r="E103" s="106" t="s">
        <v>799</v>
      </c>
      <c r="F103" s="106" t="s">
        <v>1506</v>
      </c>
      <c r="G103" s="106" t="s">
        <v>895</v>
      </c>
      <c r="H103" s="106" t="s">
        <v>881</v>
      </c>
      <c r="I103" s="106" t="s">
        <v>658</v>
      </c>
      <c r="J103" s="85" t="s">
        <v>1692</v>
      </c>
      <c r="K103" s="358">
        <v>189000</v>
      </c>
      <c r="L103" s="358">
        <v>0</v>
      </c>
      <c r="M103" s="358">
        <v>0</v>
      </c>
    </row>
    <row r="104" spans="1:13" ht="78.75">
      <c r="A104" s="84">
        <v>91</v>
      </c>
      <c r="B104" s="106" t="s">
        <v>804</v>
      </c>
      <c r="C104" s="106" t="s">
        <v>717</v>
      </c>
      <c r="D104" s="106" t="s">
        <v>886</v>
      </c>
      <c r="E104" s="106" t="s">
        <v>799</v>
      </c>
      <c r="F104" s="106" t="s">
        <v>176</v>
      </c>
      <c r="G104" s="106" t="s">
        <v>880</v>
      </c>
      <c r="H104" s="106" t="s">
        <v>881</v>
      </c>
      <c r="I104" s="106" t="s">
        <v>658</v>
      </c>
      <c r="J104" s="85" t="s">
        <v>1721</v>
      </c>
      <c r="K104" s="358">
        <f>K105</f>
        <v>4900700</v>
      </c>
      <c r="L104" s="358">
        <f>L105</f>
        <v>5033200</v>
      </c>
      <c r="M104" s="358">
        <f>M105</f>
        <v>1589400</v>
      </c>
    </row>
    <row r="105" spans="1:13" ht="78.75">
      <c r="A105" s="84">
        <v>92</v>
      </c>
      <c r="B105" s="106" t="s">
        <v>804</v>
      </c>
      <c r="C105" s="106" t="s">
        <v>717</v>
      </c>
      <c r="D105" s="106" t="s">
        <v>886</v>
      </c>
      <c r="E105" s="106" t="s">
        <v>799</v>
      </c>
      <c r="F105" s="106" t="s">
        <v>176</v>
      </c>
      <c r="G105" s="106" t="s">
        <v>895</v>
      </c>
      <c r="H105" s="106" t="s">
        <v>881</v>
      </c>
      <c r="I105" s="106" t="s">
        <v>658</v>
      </c>
      <c r="J105" s="85" t="s">
        <v>1722</v>
      </c>
      <c r="K105" s="358">
        <v>4900700</v>
      </c>
      <c r="L105" s="358">
        <v>5033200</v>
      </c>
      <c r="M105" s="358">
        <v>1589400</v>
      </c>
    </row>
    <row r="106" spans="1:13" ht="15.75">
      <c r="A106" s="84">
        <v>93</v>
      </c>
      <c r="B106" s="106" t="s">
        <v>804</v>
      </c>
      <c r="C106" s="106" t="s">
        <v>717</v>
      </c>
      <c r="D106" s="106" t="s">
        <v>886</v>
      </c>
      <c r="E106" s="106" t="s">
        <v>302</v>
      </c>
      <c r="F106" s="106" t="s">
        <v>918</v>
      </c>
      <c r="G106" s="106" t="s">
        <v>880</v>
      </c>
      <c r="H106" s="106" t="s">
        <v>881</v>
      </c>
      <c r="I106" s="106" t="s">
        <v>658</v>
      </c>
      <c r="J106" s="91" t="s">
        <v>983</v>
      </c>
      <c r="K106" s="358">
        <f>K107</f>
        <v>12406800</v>
      </c>
      <c r="L106" s="358">
        <f>L107</f>
        <v>12129400</v>
      </c>
      <c r="M106" s="358">
        <f>M107</f>
        <v>12225600</v>
      </c>
    </row>
    <row r="107" spans="1:13" ht="15.75">
      <c r="A107" s="84">
        <v>94</v>
      </c>
      <c r="B107" s="106" t="s">
        <v>804</v>
      </c>
      <c r="C107" s="106" t="s">
        <v>717</v>
      </c>
      <c r="D107" s="106" t="s">
        <v>886</v>
      </c>
      <c r="E107" s="106" t="s">
        <v>302</v>
      </c>
      <c r="F107" s="106" t="s">
        <v>918</v>
      </c>
      <c r="G107" s="106" t="s">
        <v>895</v>
      </c>
      <c r="H107" s="106" t="s">
        <v>881</v>
      </c>
      <c r="I107" s="106" t="s">
        <v>658</v>
      </c>
      <c r="J107" s="360" t="s">
        <v>391</v>
      </c>
      <c r="K107" s="358">
        <f>SUM(K108:K117)</f>
        <v>12406800</v>
      </c>
      <c r="L107" s="358">
        <f>SUM(L108:L117)</f>
        <v>12129400</v>
      </c>
      <c r="M107" s="358">
        <f>SUM(M108:M117)</f>
        <v>12225600</v>
      </c>
    </row>
    <row r="108" spans="1:13" ht="68.25" customHeight="1">
      <c r="A108" s="84">
        <v>95</v>
      </c>
      <c r="B108" s="106" t="s">
        <v>804</v>
      </c>
      <c r="C108" s="106" t="s">
        <v>717</v>
      </c>
      <c r="D108" s="106" t="s">
        <v>886</v>
      </c>
      <c r="E108" s="106" t="s">
        <v>302</v>
      </c>
      <c r="F108" s="108" t="s">
        <v>918</v>
      </c>
      <c r="G108" s="108" t="s">
        <v>895</v>
      </c>
      <c r="H108" s="108" t="s">
        <v>997</v>
      </c>
      <c r="I108" s="108" t="s">
        <v>658</v>
      </c>
      <c r="J108" s="86" t="s">
        <v>1699</v>
      </c>
      <c r="K108" s="361">
        <v>274300</v>
      </c>
      <c r="L108" s="358">
        <v>274300</v>
      </c>
      <c r="M108" s="358">
        <v>274300</v>
      </c>
    </row>
    <row r="109" spans="1:13" ht="140.25" customHeight="1">
      <c r="A109" s="84">
        <v>96</v>
      </c>
      <c r="B109" s="106" t="s">
        <v>804</v>
      </c>
      <c r="C109" s="106" t="s">
        <v>717</v>
      </c>
      <c r="D109" s="106" t="s">
        <v>886</v>
      </c>
      <c r="E109" s="106" t="s">
        <v>302</v>
      </c>
      <c r="F109" s="108" t="s">
        <v>918</v>
      </c>
      <c r="G109" s="108" t="s">
        <v>895</v>
      </c>
      <c r="H109" s="108" t="s">
        <v>1683</v>
      </c>
      <c r="I109" s="108" t="s">
        <v>658</v>
      </c>
      <c r="J109" s="362" t="s">
        <v>1795</v>
      </c>
      <c r="K109" s="361">
        <v>600000</v>
      </c>
      <c r="L109" s="358">
        <v>0</v>
      </c>
      <c r="M109" s="358">
        <v>0</v>
      </c>
    </row>
    <row r="110" spans="1:13" ht="31.5">
      <c r="A110" s="84">
        <v>97</v>
      </c>
      <c r="B110" s="106" t="s">
        <v>804</v>
      </c>
      <c r="C110" s="106" t="s">
        <v>717</v>
      </c>
      <c r="D110" s="106" t="s">
        <v>886</v>
      </c>
      <c r="E110" s="106" t="s">
        <v>302</v>
      </c>
      <c r="F110" s="108" t="s">
        <v>918</v>
      </c>
      <c r="G110" s="108" t="s">
        <v>895</v>
      </c>
      <c r="H110" s="108" t="s">
        <v>1126</v>
      </c>
      <c r="I110" s="108" t="s">
        <v>658</v>
      </c>
      <c r="J110" s="109" t="s">
        <v>1796</v>
      </c>
      <c r="K110" s="361">
        <v>817700</v>
      </c>
      <c r="L110" s="358">
        <v>817700</v>
      </c>
      <c r="M110" s="358">
        <v>817700</v>
      </c>
    </row>
    <row r="111" spans="1:13" ht="63">
      <c r="A111" s="84">
        <v>98</v>
      </c>
      <c r="B111" s="106" t="s">
        <v>804</v>
      </c>
      <c r="C111" s="106" t="s">
        <v>717</v>
      </c>
      <c r="D111" s="106" t="s">
        <v>886</v>
      </c>
      <c r="E111" s="106" t="s">
        <v>302</v>
      </c>
      <c r="F111" s="106" t="s">
        <v>918</v>
      </c>
      <c r="G111" s="106" t="s">
        <v>895</v>
      </c>
      <c r="H111" s="106" t="s">
        <v>1486</v>
      </c>
      <c r="I111" s="106" t="s">
        <v>658</v>
      </c>
      <c r="J111" s="222" t="s">
        <v>1797</v>
      </c>
      <c r="K111" s="358">
        <v>56000</v>
      </c>
      <c r="L111" s="358">
        <v>56000</v>
      </c>
      <c r="M111" s="358">
        <v>56000</v>
      </c>
    </row>
    <row r="112" spans="1:13" ht="47.25">
      <c r="A112" s="84">
        <v>99</v>
      </c>
      <c r="B112" s="106" t="s">
        <v>804</v>
      </c>
      <c r="C112" s="106" t="s">
        <v>717</v>
      </c>
      <c r="D112" s="106" t="s">
        <v>886</v>
      </c>
      <c r="E112" s="106" t="s">
        <v>302</v>
      </c>
      <c r="F112" s="106" t="s">
        <v>918</v>
      </c>
      <c r="G112" s="106" t="s">
        <v>895</v>
      </c>
      <c r="H112" s="106" t="s">
        <v>919</v>
      </c>
      <c r="I112" s="106" t="s">
        <v>658</v>
      </c>
      <c r="J112" s="86" t="s">
        <v>1798</v>
      </c>
      <c r="K112" s="358">
        <v>186000</v>
      </c>
      <c r="L112" s="358">
        <v>201100</v>
      </c>
      <c r="M112" s="358">
        <v>201100</v>
      </c>
    </row>
    <row r="113" spans="1:13" ht="47.25">
      <c r="A113" s="84">
        <v>100</v>
      </c>
      <c r="B113" s="106" t="s">
        <v>804</v>
      </c>
      <c r="C113" s="106" t="s">
        <v>717</v>
      </c>
      <c r="D113" s="106" t="s">
        <v>886</v>
      </c>
      <c r="E113" s="106" t="s">
        <v>302</v>
      </c>
      <c r="F113" s="106" t="s">
        <v>918</v>
      </c>
      <c r="G113" s="106" t="s">
        <v>895</v>
      </c>
      <c r="H113" s="106" t="s">
        <v>1127</v>
      </c>
      <c r="I113" s="106" t="s">
        <v>658</v>
      </c>
      <c r="J113" s="87" t="s">
        <v>1799</v>
      </c>
      <c r="K113" s="358">
        <v>295200</v>
      </c>
      <c r="L113" s="358">
        <v>295200</v>
      </c>
      <c r="M113" s="358">
        <v>295200</v>
      </c>
    </row>
    <row r="114" spans="1:13" ht="63">
      <c r="A114" s="84">
        <v>101</v>
      </c>
      <c r="B114" s="106" t="s">
        <v>804</v>
      </c>
      <c r="C114" s="106" t="s">
        <v>717</v>
      </c>
      <c r="D114" s="106" t="s">
        <v>886</v>
      </c>
      <c r="E114" s="106" t="s">
        <v>302</v>
      </c>
      <c r="F114" s="106" t="s">
        <v>918</v>
      </c>
      <c r="G114" s="106" t="s">
        <v>895</v>
      </c>
      <c r="H114" s="106" t="s">
        <v>1551</v>
      </c>
      <c r="I114" s="106" t="s">
        <v>658</v>
      </c>
      <c r="J114" s="87" t="s">
        <v>1800</v>
      </c>
      <c r="K114" s="358">
        <v>2312000</v>
      </c>
      <c r="L114" s="358">
        <v>2404500</v>
      </c>
      <c r="M114" s="358">
        <v>2500700</v>
      </c>
    </row>
    <row r="115" spans="1:13" ht="63">
      <c r="A115" s="84">
        <v>102</v>
      </c>
      <c r="B115" s="106" t="s">
        <v>804</v>
      </c>
      <c r="C115" s="106" t="s">
        <v>717</v>
      </c>
      <c r="D115" s="106" t="s">
        <v>886</v>
      </c>
      <c r="E115" s="106" t="s">
        <v>302</v>
      </c>
      <c r="F115" s="106" t="s">
        <v>918</v>
      </c>
      <c r="G115" s="106" t="s">
        <v>895</v>
      </c>
      <c r="H115" s="106" t="s">
        <v>1128</v>
      </c>
      <c r="I115" s="106" t="s">
        <v>658</v>
      </c>
      <c r="J115" s="88" t="s">
        <v>1801</v>
      </c>
      <c r="K115" s="358">
        <v>6209200</v>
      </c>
      <c r="L115" s="358">
        <v>6209200</v>
      </c>
      <c r="M115" s="358">
        <v>6209200</v>
      </c>
    </row>
    <row r="116" spans="1:13" ht="47.25">
      <c r="A116" s="84">
        <v>103</v>
      </c>
      <c r="B116" s="106" t="s">
        <v>804</v>
      </c>
      <c r="C116" s="106" t="s">
        <v>717</v>
      </c>
      <c r="D116" s="106" t="s">
        <v>886</v>
      </c>
      <c r="E116" s="106" t="s">
        <v>302</v>
      </c>
      <c r="F116" s="106" t="s">
        <v>918</v>
      </c>
      <c r="G116" s="106" t="s">
        <v>895</v>
      </c>
      <c r="H116" s="106" t="s">
        <v>920</v>
      </c>
      <c r="I116" s="106" t="s">
        <v>658</v>
      </c>
      <c r="J116" s="81" t="s">
        <v>1802</v>
      </c>
      <c r="K116" s="358">
        <v>151400</v>
      </c>
      <c r="L116" s="358">
        <v>151400</v>
      </c>
      <c r="M116" s="358">
        <v>151400</v>
      </c>
    </row>
    <row r="117" spans="1:13" ht="63">
      <c r="A117" s="84">
        <v>104</v>
      </c>
      <c r="B117" s="106" t="s">
        <v>804</v>
      </c>
      <c r="C117" s="106" t="s">
        <v>717</v>
      </c>
      <c r="D117" s="106" t="s">
        <v>886</v>
      </c>
      <c r="E117" s="106" t="s">
        <v>302</v>
      </c>
      <c r="F117" s="106" t="s">
        <v>918</v>
      </c>
      <c r="G117" s="106" t="s">
        <v>895</v>
      </c>
      <c r="H117" s="106" t="s">
        <v>1129</v>
      </c>
      <c r="I117" s="106" t="s">
        <v>658</v>
      </c>
      <c r="J117" s="81" t="s">
        <v>1803</v>
      </c>
      <c r="K117" s="358">
        <v>1505000</v>
      </c>
      <c r="L117" s="358">
        <v>1720000</v>
      </c>
      <c r="M117" s="358">
        <v>1720000</v>
      </c>
    </row>
    <row r="118" spans="1:13" ht="31.5">
      <c r="A118" s="84">
        <v>105</v>
      </c>
      <c r="B118" s="106" t="s">
        <v>804</v>
      </c>
      <c r="C118" s="106" t="s">
        <v>717</v>
      </c>
      <c r="D118" s="106" t="s">
        <v>886</v>
      </c>
      <c r="E118" s="106" t="s">
        <v>303</v>
      </c>
      <c r="F118" s="106" t="s">
        <v>879</v>
      </c>
      <c r="G118" s="106" t="s">
        <v>880</v>
      </c>
      <c r="H118" s="106" t="s">
        <v>881</v>
      </c>
      <c r="I118" s="106" t="s">
        <v>658</v>
      </c>
      <c r="J118" s="81" t="s">
        <v>921</v>
      </c>
      <c r="K118" s="358">
        <f>K119+K138+K140+K142</f>
        <v>229266600</v>
      </c>
      <c r="L118" s="358">
        <f>L119+L138+L140+L142</f>
        <v>225635300</v>
      </c>
      <c r="M118" s="358">
        <f>M119+M138+M140+M142</f>
        <v>226229700</v>
      </c>
    </row>
    <row r="119" spans="1:13" ht="47.25">
      <c r="A119" s="84">
        <v>106</v>
      </c>
      <c r="B119" s="106" t="s">
        <v>804</v>
      </c>
      <c r="C119" s="106" t="s">
        <v>717</v>
      </c>
      <c r="D119" s="106" t="s">
        <v>886</v>
      </c>
      <c r="E119" s="106" t="s">
        <v>303</v>
      </c>
      <c r="F119" s="106" t="s">
        <v>923</v>
      </c>
      <c r="G119" s="106" t="s">
        <v>880</v>
      </c>
      <c r="H119" s="106" t="s">
        <v>881</v>
      </c>
      <c r="I119" s="106" t="s">
        <v>658</v>
      </c>
      <c r="J119" s="81" t="s">
        <v>924</v>
      </c>
      <c r="K119" s="358">
        <f>K120</f>
        <v>226602400</v>
      </c>
      <c r="L119" s="358">
        <f>L120</f>
        <v>222908300</v>
      </c>
      <c r="M119" s="358">
        <f>M120</f>
        <v>224377300</v>
      </c>
    </row>
    <row r="120" spans="1:13" ht="47.25">
      <c r="A120" s="84">
        <v>107</v>
      </c>
      <c r="B120" s="106" t="s">
        <v>804</v>
      </c>
      <c r="C120" s="106" t="s">
        <v>717</v>
      </c>
      <c r="D120" s="106" t="s">
        <v>886</v>
      </c>
      <c r="E120" s="106" t="s">
        <v>303</v>
      </c>
      <c r="F120" s="106" t="s">
        <v>923</v>
      </c>
      <c r="G120" s="106" t="s">
        <v>895</v>
      </c>
      <c r="H120" s="106" t="s">
        <v>881</v>
      </c>
      <c r="I120" s="106" t="s">
        <v>658</v>
      </c>
      <c r="J120" s="81" t="s">
        <v>925</v>
      </c>
      <c r="K120" s="358">
        <f>SUM(K121:K137)</f>
        <v>226602400</v>
      </c>
      <c r="L120" s="358">
        <f>SUM(L121:L137)</f>
        <v>222908300</v>
      </c>
      <c r="M120" s="358">
        <f>SUM(M121:M137)</f>
        <v>224377300</v>
      </c>
    </row>
    <row r="121" spans="1:13" ht="141.75">
      <c r="A121" s="84">
        <v>108</v>
      </c>
      <c r="B121" s="108" t="s">
        <v>804</v>
      </c>
      <c r="C121" s="108" t="s">
        <v>717</v>
      </c>
      <c r="D121" s="108" t="s">
        <v>886</v>
      </c>
      <c r="E121" s="108" t="s">
        <v>303</v>
      </c>
      <c r="F121" s="108" t="s">
        <v>923</v>
      </c>
      <c r="G121" s="108" t="s">
        <v>895</v>
      </c>
      <c r="H121" s="108" t="s">
        <v>1487</v>
      </c>
      <c r="I121" s="106" t="s">
        <v>658</v>
      </c>
      <c r="J121" s="363" t="s">
        <v>1435</v>
      </c>
      <c r="K121" s="358">
        <v>734700</v>
      </c>
      <c r="L121" s="358">
        <v>734700</v>
      </c>
      <c r="M121" s="358">
        <v>734700</v>
      </c>
    </row>
    <row r="122" spans="1:13" ht="236.25">
      <c r="A122" s="84">
        <v>109</v>
      </c>
      <c r="B122" s="106" t="s">
        <v>804</v>
      </c>
      <c r="C122" s="106" t="s">
        <v>717</v>
      </c>
      <c r="D122" s="106" t="s">
        <v>886</v>
      </c>
      <c r="E122" s="106" t="s">
        <v>303</v>
      </c>
      <c r="F122" s="106" t="s">
        <v>923</v>
      </c>
      <c r="G122" s="106" t="s">
        <v>895</v>
      </c>
      <c r="H122" s="106" t="s">
        <v>940</v>
      </c>
      <c r="I122" s="106" t="s">
        <v>658</v>
      </c>
      <c r="J122" s="80" t="s">
        <v>1804</v>
      </c>
      <c r="K122" s="358">
        <v>23240000</v>
      </c>
      <c r="L122" s="358">
        <v>23240000</v>
      </c>
      <c r="M122" s="358">
        <v>23240000</v>
      </c>
    </row>
    <row r="123" spans="1:13" ht="245.25" customHeight="1">
      <c r="A123" s="84">
        <v>110</v>
      </c>
      <c r="B123" s="106" t="s">
        <v>804</v>
      </c>
      <c r="C123" s="106" t="s">
        <v>717</v>
      </c>
      <c r="D123" s="106" t="s">
        <v>886</v>
      </c>
      <c r="E123" s="106" t="s">
        <v>303</v>
      </c>
      <c r="F123" s="106" t="s">
        <v>923</v>
      </c>
      <c r="G123" s="106" t="s">
        <v>895</v>
      </c>
      <c r="H123" s="106" t="s">
        <v>941</v>
      </c>
      <c r="I123" s="106" t="s">
        <v>658</v>
      </c>
      <c r="J123" s="87" t="s">
        <v>1806</v>
      </c>
      <c r="K123" s="358">
        <v>18592100</v>
      </c>
      <c r="L123" s="358">
        <v>18592100</v>
      </c>
      <c r="M123" s="358">
        <v>18592100</v>
      </c>
    </row>
    <row r="124" spans="1:13" ht="110.25">
      <c r="A124" s="84">
        <v>111</v>
      </c>
      <c r="B124" s="106" t="s">
        <v>804</v>
      </c>
      <c r="C124" s="106" t="s">
        <v>717</v>
      </c>
      <c r="D124" s="106" t="s">
        <v>886</v>
      </c>
      <c r="E124" s="106" t="s">
        <v>303</v>
      </c>
      <c r="F124" s="106" t="s">
        <v>923</v>
      </c>
      <c r="G124" s="106" t="s">
        <v>895</v>
      </c>
      <c r="H124" s="106" t="s">
        <v>926</v>
      </c>
      <c r="I124" s="106" t="s">
        <v>658</v>
      </c>
      <c r="J124" s="87" t="s">
        <v>1805</v>
      </c>
      <c r="K124" s="358">
        <v>70200</v>
      </c>
      <c r="L124" s="358">
        <v>70200</v>
      </c>
      <c r="M124" s="358">
        <v>70200</v>
      </c>
    </row>
    <row r="125" spans="1:13" ht="78.75">
      <c r="A125" s="84">
        <v>112</v>
      </c>
      <c r="B125" s="106" t="s">
        <v>804</v>
      </c>
      <c r="C125" s="106" t="s">
        <v>717</v>
      </c>
      <c r="D125" s="106" t="s">
        <v>886</v>
      </c>
      <c r="E125" s="106" t="s">
        <v>303</v>
      </c>
      <c r="F125" s="106" t="s">
        <v>923</v>
      </c>
      <c r="G125" s="106" t="s">
        <v>895</v>
      </c>
      <c r="H125" s="106" t="s">
        <v>927</v>
      </c>
      <c r="I125" s="106" t="s">
        <v>658</v>
      </c>
      <c r="J125" s="107" t="s">
        <v>1807</v>
      </c>
      <c r="K125" s="358">
        <v>46900</v>
      </c>
      <c r="L125" s="358">
        <v>46900</v>
      </c>
      <c r="M125" s="358">
        <v>46900</v>
      </c>
    </row>
    <row r="126" spans="1:13" ht="78.75">
      <c r="A126" s="84">
        <v>113</v>
      </c>
      <c r="B126" s="106" t="s">
        <v>804</v>
      </c>
      <c r="C126" s="106" t="s">
        <v>717</v>
      </c>
      <c r="D126" s="106" t="s">
        <v>886</v>
      </c>
      <c r="E126" s="106" t="s">
        <v>303</v>
      </c>
      <c r="F126" s="106" t="s">
        <v>923</v>
      </c>
      <c r="G126" s="106" t="s">
        <v>895</v>
      </c>
      <c r="H126" s="106" t="s">
        <v>928</v>
      </c>
      <c r="I126" s="106" t="s">
        <v>658</v>
      </c>
      <c r="J126" s="107" t="s">
        <v>1808</v>
      </c>
      <c r="K126" s="358">
        <v>2225700</v>
      </c>
      <c r="L126" s="358">
        <v>2225700</v>
      </c>
      <c r="M126" s="358">
        <v>2225700</v>
      </c>
    </row>
    <row r="127" spans="1:13" ht="78.75">
      <c r="A127" s="84">
        <v>114</v>
      </c>
      <c r="B127" s="106" t="s">
        <v>804</v>
      </c>
      <c r="C127" s="106" t="s">
        <v>717</v>
      </c>
      <c r="D127" s="106" t="s">
        <v>886</v>
      </c>
      <c r="E127" s="106" t="s">
        <v>303</v>
      </c>
      <c r="F127" s="106" t="s">
        <v>923</v>
      </c>
      <c r="G127" s="106" t="s">
        <v>895</v>
      </c>
      <c r="H127" s="106" t="s">
        <v>929</v>
      </c>
      <c r="I127" s="106" t="s">
        <v>658</v>
      </c>
      <c r="J127" s="87" t="s">
        <v>1809</v>
      </c>
      <c r="K127" s="358">
        <v>567400</v>
      </c>
      <c r="L127" s="358">
        <v>567400</v>
      </c>
      <c r="M127" s="358">
        <v>567400</v>
      </c>
    </row>
    <row r="128" spans="1:13" ht="78.75">
      <c r="A128" s="84">
        <v>115</v>
      </c>
      <c r="B128" s="106" t="s">
        <v>804</v>
      </c>
      <c r="C128" s="106" t="s">
        <v>717</v>
      </c>
      <c r="D128" s="106" t="s">
        <v>886</v>
      </c>
      <c r="E128" s="106" t="s">
        <v>303</v>
      </c>
      <c r="F128" s="106" t="s">
        <v>923</v>
      </c>
      <c r="G128" s="106" t="s">
        <v>895</v>
      </c>
      <c r="H128" s="106" t="s">
        <v>930</v>
      </c>
      <c r="I128" s="106" t="s">
        <v>658</v>
      </c>
      <c r="J128" s="87" t="s">
        <v>1810</v>
      </c>
      <c r="K128" s="358">
        <v>44800</v>
      </c>
      <c r="L128" s="358">
        <v>44800</v>
      </c>
      <c r="M128" s="358">
        <v>44800</v>
      </c>
    </row>
    <row r="129" spans="1:13" ht="141.75">
      <c r="A129" s="84">
        <v>116</v>
      </c>
      <c r="B129" s="106" t="s">
        <v>804</v>
      </c>
      <c r="C129" s="106" t="s">
        <v>717</v>
      </c>
      <c r="D129" s="106" t="s">
        <v>886</v>
      </c>
      <c r="E129" s="106" t="s">
        <v>303</v>
      </c>
      <c r="F129" s="106" t="s">
        <v>923</v>
      </c>
      <c r="G129" s="106" t="s">
        <v>895</v>
      </c>
      <c r="H129" s="106" t="s">
        <v>931</v>
      </c>
      <c r="I129" s="106" t="s">
        <v>658</v>
      </c>
      <c r="J129" s="87" t="s">
        <v>1442</v>
      </c>
      <c r="K129" s="358">
        <v>1860300</v>
      </c>
      <c r="L129" s="358">
        <v>1860300</v>
      </c>
      <c r="M129" s="358">
        <v>1860300</v>
      </c>
    </row>
    <row r="130" spans="1:13" ht="157.5">
      <c r="A130" s="84">
        <v>117</v>
      </c>
      <c r="B130" s="106" t="s">
        <v>804</v>
      </c>
      <c r="C130" s="106" t="s">
        <v>717</v>
      </c>
      <c r="D130" s="106" t="s">
        <v>886</v>
      </c>
      <c r="E130" s="106" t="s">
        <v>303</v>
      </c>
      <c r="F130" s="106" t="s">
        <v>923</v>
      </c>
      <c r="G130" s="106" t="s">
        <v>895</v>
      </c>
      <c r="H130" s="106" t="s">
        <v>932</v>
      </c>
      <c r="I130" s="106"/>
      <c r="J130" s="87" t="s">
        <v>1811</v>
      </c>
      <c r="K130" s="358">
        <v>156000</v>
      </c>
      <c r="L130" s="358">
        <v>156000</v>
      </c>
      <c r="M130" s="358">
        <v>156000</v>
      </c>
    </row>
    <row r="131" spans="1:13" ht="236.25">
      <c r="A131" s="84">
        <v>118</v>
      </c>
      <c r="B131" s="106" t="s">
        <v>804</v>
      </c>
      <c r="C131" s="106" t="s">
        <v>717</v>
      </c>
      <c r="D131" s="106" t="s">
        <v>886</v>
      </c>
      <c r="E131" s="106" t="s">
        <v>303</v>
      </c>
      <c r="F131" s="106" t="s">
        <v>923</v>
      </c>
      <c r="G131" s="106" t="s">
        <v>895</v>
      </c>
      <c r="H131" s="106" t="s">
        <v>933</v>
      </c>
      <c r="I131" s="106" t="s">
        <v>658</v>
      </c>
      <c r="J131" s="107" t="s">
        <v>1806</v>
      </c>
      <c r="K131" s="358">
        <v>121418900</v>
      </c>
      <c r="L131" s="358">
        <v>121418900</v>
      </c>
      <c r="M131" s="358">
        <v>121418900</v>
      </c>
    </row>
    <row r="132" spans="1:13" ht="110.25">
      <c r="A132" s="84">
        <v>119</v>
      </c>
      <c r="B132" s="106" t="s">
        <v>804</v>
      </c>
      <c r="C132" s="106" t="s">
        <v>717</v>
      </c>
      <c r="D132" s="106" t="s">
        <v>886</v>
      </c>
      <c r="E132" s="106" t="s">
        <v>303</v>
      </c>
      <c r="F132" s="106" t="s">
        <v>923</v>
      </c>
      <c r="G132" s="106" t="s">
        <v>895</v>
      </c>
      <c r="H132" s="106" t="s">
        <v>934</v>
      </c>
      <c r="I132" s="106" t="s">
        <v>658</v>
      </c>
      <c r="J132" s="107" t="s">
        <v>1812</v>
      </c>
      <c r="K132" s="358">
        <v>5820300</v>
      </c>
      <c r="L132" s="358">
        <v>4772500</v>
      </c>
      <c r="M132" s="358">
        <v>6241500</v>
      </c>
    </row>
    <row r="133" spans="1:13" ht="63">
      <c r="A133" s="84">
        <v>120</v>
      </c>
      <c r="B133" s="106" t="s">
        <v>804</v>
      </c>
      <c r="C133" s="106" t="s">
        <v>717</v>
      </c>
      <c r="D133" s="106" t="s">
        <v>886</v>
      </c>
      <c r="E133" s="106" t="s">
        <v>303</v>
      </c>
      <c r="F133" s="106" t="s">
        <v>923</v>
      </c>
      <c r="G133" s="106" t="s">
        <v>895</v>
      </c>
      <c r="H133" s="106" t="s">
        <v>935</v>
      </c>
      <c r="I133" s="106" t="s">
        <v>658</v>
      </c>
      <c r="J133" s="107" t="s">
        <v>1813</v>
      </c>
      <c r="K133" s="358">
        <v>6890600</v>
      </c>
      <c r="L133" s="358">
        <v>7166200</v>
      </c>
      <c r="M133" s="358">
        <v>7166200</v>
      </c>
    </row>
    <row r="134" spans="1:13" ht="236.25">
      <c r="A134" s="84">
        <v>121</v>
      </c>
      <c r="B134" s="106" t="s">
        <v>804</v>
      </c>
      <c r="C134" s="106" t="s">
        <v>717</v>
      </c>
      <c r="D134" s="106" t="s">
        <v>886</v>
      </c>
      <c r="E134" s="106" t="s">
        <v>303</v>
      </c>
      <c r="F134" s="106" t="s">
        <v>923</v>
      </c>
      <c r="G134" s="106" t="s">
        <v>895</v>
      </c>
      <c r="H134" s="106" t="s">
        <v>936</v>
      </c>
      <c r="I134" s="106" t="s">
        <v>658</v>
      </c>
      <c r="J134" s="87" t="s">
        <v>1814</v>
      </c>
      <c r="K134" s="358">
        <v>27587600</v>
      </c>
      <c r="L134" s="358">
        <v>27587600</v>
      </c>
      <c r="M134" s="358">
        <v>27587600</v>
      </c>
    </row>
    <row r="135" spans="1:13" ht="78.75">
      <c r="A135" s="84">
        <v>122</v>
      </c>
      <c r="B135" s="106" t="s">
        <v>804</v>
      </c>
      <c r="C135" s="106" t="s">
        <v>717</v>
      </c>
      <c r="D135" s="106" t="s">
        <v>886</v>
      </c>
      <c r="E135" s="106" t="s">
        <v>303</v>
      </c>
      <c r="F135" s="106" t="s">
        <v>923</v>
      </c>
      <c r="G135" s="106" t="s">
        <v>895</v>
      </c>
      <c r="H135" s="106" t="s">
        <v>937</v>
      </c>
      <c r="I135" s="106" t="s">
        <v>658</v>
      </c>
      <c r="J135" s="107" t="s">
        <v>1815</v>
      </c>
      <c r="K135" s="358">
        <v>14609600</v>
      </c>
      <c r="L135" s="358">
        <v>11687700</v>
      </c>
      <c r="M135" s="358">
        <v>11687700</v>
      </c>
    </row>
    <row r="136" spans="1:13" ht="94.5">
      <c r="A136" s="84">
        <v>123</v>
      </c>
      <c r="B136" s="106" t="s">
        <v>804</v>
      </c>
      <c r="C136" s="106" t="s">
        <v>717</v>
      </c>
      <c r="D136" s="106" t="s">
        <v>886</v>
      </c>
      <c r="E136" s="106" t="s">
        <v>303</v>
      </c>
      <c r="F136" s="106" t="s">
        <v>923</v>
      </c>
      <c r="G136" s="106" t="s">
        <v>895</v>
      </c>
      <c r="H136" s="106" t="s">
        <v>938</v>
      </c>
      <c r="I136" s="106" t="s">
        <v>658</v>
      </c>
      <c r="J136" s="30" t="s">
        <v>1816</v>
      </c>
      <c r="K136" s="358">
        <v>729900</v>
      </c>
      <c r="L136" s="358">
        <v>729900</v>
      </c>
      <c r="M136" s="358">
        <v>729900</v>
      </c>
    </row>
    <row r="137" spans="1:13" ht="47.25">
      <c r="A137" s="84">
        <v>124</v>
      </c>
      <c r="B137" s="106" t="s">
        <v>804</v>
      </c>
      <c r="C137" s="106" t="s">
        <v>717</v>
      </c>
      <c r="D137" s="106" t="s">
        <v>886</v>
      </c>
      <c r="E137" s="106" t="s">
        <v>303</v>
      </c>
      <c r="F137" s="106" t="s">
        <v>923</v>
      </c>
      <c r="G137" s="106" t="s">
        <v>895</v>
      </c>
      <c r="H137" s="106" t="s">
        <v>986</v>
      </c>
      <c r="I137" s="106" t="s">
        <v>658</v>
      </c>
      <c r="J137" s="30" t="s">
        <v>1817</v>
      </c>
      <c r="K137" s="358">
        <v>2007400</v>
      </c>
      <c r="L137" s="358">
        <v>2007400</v>
      </c>
      <c r="M137" s="358">
        <v>2007400</v>
      </c>
    </row>
    <row r="138" spans="1:13" ht="94.5">
      <c r="A138" s="84">
        <v>125</v>
      </c>
      <c r="B138" s="106" t="s">
        <v>804</v>
      </c>
      <c r="C138" s="106" t="s">
        <v>717</v>
      </c>
      <c r="D138" s="106" t="s">
        <v>886</v>
      </c>
      <c r="E138" s="106" t="s">
        <v>303</v>
      </c>
      <c r="F138" s="106" t="s">
        <v>939</v>
      </c>
      <c r="G138" s="106" t="s">
        <v>880</v>
      </c>
      <c r="H138" s="106" t="s">
        <v>881</v>
      </c>
      <c r="I138" s="106" t="s">
        <v>658</v>
      </c>
      <c r="J138" s="30" t="s">
        <v>153</v>
      </c>
      <c r="K138" s="358">
        <v>1852400</v>
      </c>
      <c r="L138" s="358">
        <v>1852400</v>
      </c>
      <c r="M138" s="358">
        <v>1852400</v>
      </c>
    </row>
    <row r="139" spans="1:13" ht="78.75">
      <c r="A139" s="84">
        <v>126</v>
      </c>
      <c r="B139" s="106" t="s">
        <v>804</v>
      </c>
      <c r="C139" s="106" t="s">
        <v>717</v>
      </c>
      <c r="D139" s="106" t="s">
        <v>886</v>
      </c>
      <c r="E139" s="106" t="s">
        <v>303</v>
      </c>
      <c r="F139" s="106" t="s">
        <v>939</v>
      </c>
      <c r="G139" s="106" t="s">
        <v>895</v>
      </c>
      <c r="H139" s="106" t="s">
        <v>881</v>
      </c>
      <c r="I139" s="106" t="s">
        <v>658</v>
      </c>
      <c r="J139" s="30" t="s">
        <v>154</v>
      </c>
      <c r="K139" s="358">
        <v>156000</v>
      </c>
      <c r="L139" s="358">
        <v>156000</v>
      </c>
      <c r="M139" s="358">
        <v>156000</v>
      </c>
    </row>
    <row r="140" spans="1:13" ht="47.25">
      <c r="A140" s="84">
        <v>127</v>
      </c>
      <c r="B140" s="106" t="s">
        <v>804</v>
      </c>
      <c r="C140" s="106" t="s">
        <v>717</v>
      </c>
      <c r="D140" s="106" t="s">
        <v>886</v>
      </c>
      <c r="E140" s="106" t="s">
        <v>307</v>
      </c>
      <c r="F140" s="106" t="s">
        <v>354</v>
      </c>
      <c r="G140" s="106" t="s">
        <v>880</v>
      </c>
      <c r="H140" s="106" t="s">
        <v>881</v>
      </c>
      <c r="I140" s="106" t="s">
        <v>658</v>
      </c>
      <c r="J140" s="30" t="s">
        <v>922</v>
      </c>
      <c r="K140" s="358">
        <f>K141</f>
        <v>806000</v>
      </c>
      <c r="L140" s="358">
        <f>L141</f>
        <v>829200</v>
      </c>
      <c r="M140" s="358">
        <f>M141</f>
        <v>0</v>
      </c>
    </row>
    <row r="141" spans="1:13" ht="47.25">
      <c r="A141" s="84">
        <v>128</v>
      </c>
      <c r="B141" s="106" t="s">
        <v>804</v>
      </c>
      <c r="C141" s="106" t="s">
        <v>717</v>
      </c>
      <c r="D141" s="106" t="s">
        <v>886</v>
      </c>
      <c r="E141" s="106" t="s">
        <v>307</v>
      </c>
      <c r="F141" s="106" t="s">
        <v>354</v>
      </c>
      <c r="G141" s="106" t="s">
        <v>895</v>
      </c>
      <c r="H141" s="106" t="s">
        <v>881</v>
      </c>
      <c r="I141" s="106" t="s">
        <v>658</v>
      </c>
      <c r="J141" s="30" t="s">
        <v>653</v>
      </c>
      <c r="K141" s="358">
        <v>806000</v>
      </c>
      <c r="L141" s="358">
        <v>829200</v>
      </c>
      <c r="M141" s="358">
        <v>0</v>
      </c>
    </row>
    <row r="142" spans="1:13" ht="94.5">
      <c r="A142" s="84">
        <v>129</v>
      </c>
      <c r="B142" s="106" t="s">
        <v>804</v>
      </c>
      <c r="C142" s="106" t="s">
        <v>717</v>
      </c>
      <c r="D142" s="106" t="s">
        <v>886</v>
      </c>
      <c r="E142" s="106" t="s">
        <v>307</v>
      </c>
      <c r="F142" s="106" t="s">
        <v>356</v>
      </c>
      <c r="G142" s="106" t="s">
        <v>880</v>
      </c>
      <c r="H142" s="106" t="s">
        <v>881</v>
      </c>
      <c r="I142" s="106" t="s">
        <v>658</v>
      </c>
      <c r="J142" s="30" t="s">
        <v>984</v>
      </c>
      <c r="K142" s="358">
        <f>K143</f>
        <v>5800</v>
      </c>
      <c r="L142" s="358">
        <f>L143</f>
        <v>45400</v>
      </c>
      <c r="M142" s="358">
        <f>M143</f>
        <v>0</v>
      </c>
    </row>
    <row r="143" spans="1:13" ht="78.75">
      <c r="A143" s="84">
        <v>130</v>
      </c>
      <c r="B143" s="106" t="s">
        <v>804</v>
      </c>
      <c r="C143" s="106" t="s">
        <v>717</v>
      </c>
      <c r="D143" s="106" t="s">
        <v>886</v>
      </c>
      <c r="E143" s="106" t="s">
        <v>307</v>
      </c>
      <c r="F143" s="106" t="s">
        <v>356</v>
      </c>
      <c r="G143" s="106" t="s">
        <v>895</v>
      </c>
      <c r="H143" s="106" t="s">
        <v>881</v>
      </c>
      <c r="I143" s="106" t="s">
        <v>658</v>
      </c>
      <c r="J143" s="107" t="s">
        <v>985</v>
      </c>
      <c r="K143" s="358">
        <v>5800</v>
      </c>
      <c r="L143" s="358">
        <v>45400</v>
      </c>
      <c r="M143" s="358">
        <v>0</v>
      </c>
    </row>
    <row r="144" spans="1:13" ht="15.75">
      <c r="A144" s="84">
        <v>131</v>
      </c>
      <c r="B144" s="106" t="s">
        <v>879</v>
      </c>
      <c r="C144" s="106" t="s">
        <v>717</v>
      </c>
      <c r="D144" s="106" t="s">
        <v>886</v>
      </c>
      <c r="E144" s="106" t="s">
        <v>382</v>
      </c>
      <c r="F144" s="106" t="s">
        <v>879</v>
      </c>
      <c r="G144" s="106" t="s">
        <v>880</v>
      </c>
      <c r="H144" s="10" t="s">
        <v>881</v>
      </c>
      <c r="I144" s="106" t="s">
        <v>658</v>
      </c>
      <c r="J144" s="364" t="s">
        <v>393</v>
      </c>
      <c r="K144" s="358">
        <f aca="true" t="shared" si="7" ref="K144:M145">K145</f>
        <v>40835133</v>
      </c>
      <c r="L144" s="358">
        <f t="shared" si="7"/>
        <v>40835133</v>
      </c>
      <c r="M144" s="358">
        <f t="shared" si="7"/>
        <v>40835133</v>
      </c>
    </row>
    <row r="145" spans="1:13" ht="63">
      <c r="A145" s="84">
        <v>132</v>
      </c>
      <c r="B145" s="106" t="s">
        <v>804</v>
      </c>
      <c r="C145" s="106" t="s">
        <v>717</v>
      </c>
      <c r="D145" s="106" t="s">
        <v>886</v>
      </c>
      <c r="E145" s="106" t="s">
        <v>382</v>
      </c>
      <c r="F145" s="106" t="s">
        <v>942</v>
      </c>
      <c r="G145" s="106" t="s">
        <v>880</v>
      </c>
      <c r="H145" s="106" t="s">
        <v>881</v>
      </c>
      <c r="I145" s="106" t="s">
        <v>658</v>
      </c>
      <c r="J145" s="89" t="s">
        <v>813</v>
      </c>
      <c r="K145" s="358">
        <f t="shared" si="7"/>
        <v>40835133</v>
      </c>
      <c r="L145" s="358">
        <f t="shared" si="7"/>
        <v>40835133</v>
      </c>
      <c r="M145" s="358">
        <f t="shared" si="7"/>
        <v>40835133</v>
      </c>
    </row>
    <row r="146" spans="1:13" ht="78.75">
      <c r="A146" s="84">
        <v>133</v>
      </c>
      <c r="B146" s="106" t="s">
        <v>804</v>
      </c>
      <c r="C146" s="106" t="s">
        <v>717</v>
      </c>
      <c r="D146" s="106" t="s">
        <v>886</v>
      </c>
      <c r="E146" s="106" t="s">
        <v>382</v>
      </c>
      <c r="F146" s="106" t="s">
        <v>942</v>
      </c>
      <c r="G146" s="106" t="s">
        <v>895</v>
      </c>
      <c r="H146" s="106" t="s">
        <v>881</v>
      </c>
      <c r="I146" s="106" t="s">
        <v>658</v>
      </c>
      <c r="J146" s="110" t="s">
        <v>155</v>
      </c>
      <c r="K146" s="358">
        <f>SUM(K147:K182)</f>
        <v>40835133</v>
      </c>
      <c r="L146" s="358">
        <f>SUM(L147:L182)</f>
        <v>40835133</v>
      </c>
      <c r="M146" s="358">
        <f>SUM(M147:M182)</f>
        <v>40835133</v>
      </c>
    </row>
    <row r="147" spans="1:13" ht="94.5">
      <c r="A147" s="84">
        <v>134</v>
      </c>
      <c r="B147" s="106" t="s">
        <v>804</v>
      </c>
      <c r="C147" s="106" t="s">
        <v>717</v>
      </c>
      <c r="D147" s="106" t="s">
        <v>886</v>
      </c>
      <c r="E147" s="106" t="s">
        <v>382</v>
      </c>
      <c r="F147" s="106" t="s">
        <v>942</v>
      </c>
      <c r="G147" s="106" t="s">
        <v>895</v>
      </c>
      <c r="H147" s="106" t="s">
        <v>943</v>
      </c>
      <c r="I147" s="106" t="s">
        <v>658</v>
      </c>
      <c r="J147" s="110" t="s">
        <v>1818</v>
      </c>
      <c r="K147" s="358">
        <v>309042</v>
      </c>
      <c r="L147" s="358">
        <v>309042</v>
      </c>
      <c r="M147" s="358">
        <v>309042</v>
      </c>
    </row>
    <row r="148" spans="1:13" ht="110.25">
      <c r="A148" s="84">
        <v>135</v>
      </c>
      <c r="B148" s="106" t="s">
        <v>804</v>
      </c>
      <c r="C148" s="106" t="s">
        <v>717</v>
      </c>
      <c r="D148" s="106" t="s">
        <v>886</v>
      </c>
      <c r="E148" s="106" t="s">
        <v>382</v>
      </c>
      <c r="F148" s="106" t="s">
        <v>942</v>
      </c>
      <c r="G148" s="106" t="s">
        <v>895</v>
      </c>
      <c r="H148" s="106" t="s">
        <v>989</v>
      </c>
      <c r="I148" s="106" t="s">
        <v>658</v>
      </c>
      <c r="J148" s="110" t="s">
        <v>1819</v>
      </c>
      <c r="K148" s="358">
        <v>2003030</v>
      </c>
      <c r="L148" s="358">
        <v>2003030</v>
      </c>
      <c r="M148" s="358">
        <v>2003030</v>
      </c>
    </row>
    <row r="149" spans="1:13" ht="110.25">
      <c r="A149" s="84">
        <v>136</v>
      </c>
      <c r="B149" s="106" t="s">
        <v>804</v>
      </c>
      <c r="C149" s="106" t="s">
        <v>717</v>
      </c>
      <c r="D149" s="106" t="s">
        <v>886</v>
      </c>
      <c r="E149" s="106" t="s">
        <v>382</v>
      </c>
      <c r="F149" s="106" t="s">
        <v>942</v>
      </c>
      <c r="G149" s="106" t="s">
        <v>895</v>
      </c>
      <c r="H149" s="106" t="s">
        <v>1009</v>
      </c>
      <c r="I149" s="106" t="s">
        <v>658</v>
      </c>
      <c r="J149" s="110" t="s">
        <v>1820</v>
      </c>
      <c r="K149" s="358">
        <v>4776270</v>
      </c>
      <c r="L149" s="358">
        <v>4776270</v>
      </c>
      <c r="M149" s="358">
        <v>4776270</v>
      </c>
    </row>
    <row r="150" spans="1:13" ht="110.25">
      <c r="A150" s="84">
        <v>137</v>
      </c>
      <c r="B150" s="106" t="s">
        <v>804</v>
      </c>
      <c r="C150" s="106" t="s">
        <v>717</v>
      </c>
      <c r="D150" s="106" t="s">
        <v>886</v>
      </c>
      <c r="E150" s="106" t="s">
        <v>382</v>
      </c>
      <c r="F150" s="106" t="s">
        <v>942</v>
      </c>
      <c r="G150" s="106" t="s">
        <v>895</v>
      </c>
      <c r="H150" s="106" t="s">
        <v>990</v>
      </c>
      <c r="I150" s="106" t="s">
        <v>658</v>
      </c>
      <c r="J150" s="110" t="s">
        <v>1821</v>
      </c>
      <c r="K150" s="358">
        <v>1742020</v>
      </c>
      <c r="L150" s="358">
        <v>1742020</v>
      </c>
      <c r="M150" s="358">
        <v>1742020</v>
      </c>
    </row>
    <row r="151" spans="1:13" ht="110.25">
      <c r="A151" s="84">
        <v>138</v>
      </c>
      <c r="B151" s="106" t="s">
        <v>804</v>
      </c>
      <c r="C151" s="106" t="s">
        <v>717</v>
      </c>
      <c r="D151" s="106" t="s">
        <v>886</v>
      </c>
      <c r="E151" s="106" t="s">
        <v>382</v>
      </c>
      <c r="F151" s="106" t="s">
        <v>942</v>
      </c>
      <c r="G151" s="106" t="s">
        <v>895</v>
      </c>
      <c r="H151" s="106" t="s">
        <v>944</v>
      </c>
      <c r="I151" s="106" t="s">
        <v>658</v>
      </c>
      <c r="J151" s="110" t="s">
        <v>1822</v>
      </c>
      <c r="K151" s="358">
        <v>1434580</v>
      </c>
      <c r="L151" s="358">
        <v>1434580</v>
      </c>
      <c r="M151" s="358">
        <v>1434580</v>
      </c>
    </row>
    <row r="152" spans="1:13" ht="110.25">
      <c r="A152" s="84">
        <v>139</v>
      </c>
      <c r="B152" s="106" t="s">
        <v>804</v>
      </c>
      <c r="C152" s="106" t="s">
        <v>717</v>
      </c>
      <c r="D152" s="106" t="s">
        <v>886</v>
      </c>
      <c r="E152" s="106" t="s">
        <v>382</v>
      </c>
      <c r="F152" s="106" t="s">
        <v>942</v>
      </c>
      <c r="G152" s="106" t="s">
        <v>895</v>
      </c>
      <c r="H152" s="106" t="s">
        <v>991</v>
      </c>
      <c r="I152" s="106" t="s">
        <v>658</v>
      </c>
      <c r="J152" s="110" t="s">
        <v>1823</v>
      </c>
      <c r="K152" s="358">
        <v>236670</v>
      </c>
      <c r="L152" s="358">
        <v>236670</v>
      </c>
      <c r="M152" s="358">
        <v>236670</v>
      </c>
    </row>
    <row r="153" spans="1:13" ht="110.25">
      <c r="A153" s="84">
        <v>140</v>
      </c>
      <c r="B153" s="106" t="s">
        <v>804</v>
      </c>
      <c r="C153" s="106" t="s">
        <v>717</v>
      </c>
      <c r="D153" s="106" t="s">
        <v>886</v>
      </c>
      <c r="E153" s="106" t="s">
        <v>382</v>
      </c>
      <c r="F153" s="106" t="s">
        <v>942</v>
      </c>
      <c r="G153" s="106" t="s">
        <v>895</v>
      </c>
      <c r="H153" s="106" t="s">
        <v>992</v>
      </c>
      <c r="I153" s="106" t="s">
        <v>658</v>
      </c>
      <c r="J153" s="110" t="s">
        <v>987</v>
      </c>
      <c r="K153" s="358">
        <v>13160150</v>
      </c>
      <c r="L153" s="358">
        <v>13160150</v>
      </c>
      <c r="M153" s="358">
        <v>13160150</v>
      </c>
    </row>
    <row r="154" spans="1:13" ht="110.25">
      <c r="A154" s="84">
        <v>141</v>
      </c>
      <c r="B154" s="106" t="s">
        <v>804</v>
      </c>
      <c r="C154" s="106" t="s">
        <v>717</v>
      </c>
      <c r="D154" s="106" t="s">
        <v>886</v>
      </c>
      <c r="E154" s="106" t="s">
        <v>382</v>
      </c>
      <c r="F154" s="106" t="s">
        <v>942</v>
      </c>
      <c r="G154" s="106" t="s">
        <v>895</v>
      </c>
      <c r="H154" s="106" t="s">
        <v>993</v>
      </c>
      <c r="I154" s="106" t="s">
        <v>658</v>
      </c>
      <c r="J154" s="110" t="s">
        <v>577</v>
      </c>
      <c r="K154" s="358">
        <v>1757810</v>
      </c>
      <c r="L154" s="358">
        <v>1757810</v>
      </c>
      <c r="M154" s="358">
        <v>1757810</v>
      </c>
    </row>
    <row r="155" spans="1:13" ht="110.25">
      <c r="A155" s="84">
        <v>142</v>
      </c>
      <c r="B155" s="106" t="s">
        <v>804</v>
      </c>
      <c r="C155" s="106" t="s">
        <v>717</v>
      </c>
      <c r="D155" s="106" t="s">
        <v>886</v>
      </c>
      <c r="E155" s="106" t="s">
        <v>382</v>
      </c>
      <c r="F155" s="106" t="s">
        <v>942</v>
      </c>
      <c r="G155" s="106" t="s">
        <v>895</v>
      </c>
      <c r="H155" s="106" t="s">
        <v>994</v>
      </c>
      <c r="I155" s="106" t="s">
        <v>658</v>
      </c>
      <c r="J155" s="110" t="s">
        <v>1824</v>
      </c>
      <c r="K155" s="358">
        <v>3252060</v>
      </c>
      <c r="L155" s="358">
        <v>3252060</v>
      </c>
      <c r="M155" s="358">
        <v>3252060</v>
      </c>
    </row>
    <row r="156" spans="1:13" ht="110.25">
      <c r="A156" s="84">
        <v>143</v>
      </c>
      <c r="B156" s="106" t="s">
        <v>804</v>
      </c>
      <c r="C156" s="106" t="s">
        <v>717</v>
      </c>
      <c r="D156" s="106" t="s">
        <v>886</v>
      </c>
      <c r="E156" s="106" t="s">
        <v>382</v>
      </c>
      <c r="F156" s="106" t="s">
        <v>942</v>
      </c>
      <c r="G156" s="106" t="s">
        <v>895</v>
      </c>
      <c r="H156" s="106" t="s">
        <v>995</v>
      </c>
      <c r="I156" s="106" t="s">
        <v>658</v>
      </c>
      <c r="J156" s="110" t="s">
        <v>1825</v>
      </c>
      <c r="K156" s="358">
        <v>800770</v>
      </c>
      <c r="L156" s="358">
        <v>800770</v>
      </c>
      <c r="M156" s="358">
        <v>800770</v>
      </c>
    </row>
    <row r="157" spans="1:13" ht="110.25">
      <c r="A157" s="84">
        <v>144</v>
      </c>
      <c r="B157" s="106" t="s">
        <v>804</v>
      </c>
      <c r="C157" s="106" t="s">
        <v>717</v>
      </c>
      <c r="D157" s="106" t="s">
        <v>886</v>
      </c>
      <c r="E157" s="106" t="s">
        <v>382</v>
      </c>
      <c r="F157" s="106" t="s">
        <v>942</v>
      </c>
      <c r="G157" s="106" t="s">
        <v>895</v>
      </c>
      <c r="H157" s="106" t="s">
        <v>996</v>
      </c>
      <c r="I157" s="106" t="s">
        <v>658</v>
      </c>
      <c r="J157" s="110" t="s">
        <v>1826</v>
      </c>
      <c r="K157" s="358">
        <v>2504430</v>
      </c>
      <c r="L157" s="358">
        <v>2504430</v>
      </c>
      <c r="M157" s="358">
        <v>2504430</v>
      </c>
    </row>
    <row r="158" spans="1:13" ht="110.25">
      <c r="A158" s="84">
        <v>145</v>
      </c>
      <c r="B158" s="106" t="s">
        <v>804</v>
      </c>
      <c r="C158" s="106" t="s">
        <v>717</v>
      </c>
      <c r="D158" s="106" t="s">
        <v>886</v>
      </c>
      <c r="E158" s="106" t="s">
        <v>382</v>
      </c>
      <c r="F158" s="106" t="s">
        <v>942</v>
      </c>
      <c r="G158" s="106" t="s">
        <v>895</v>
      </c>
      <c r="H158" s="106" t="s">
        <v>998</v>
      </c>
      <c r="I158" s="106" t="s">
        <v>658</v>
      </c>
      <c r="J158" s="110" t="s">
        <v>1827</v>
      </c>
      <c r="K158" s="358">
        <v>4099420</v>
      </c>
      <c r="L158" s="358">
        <v>4099420</v>
      </c>
      <c r="M158" s="358">
        <v>4099420</v>
      </c>
    </row>
    <row r="159" spans="1:13" ht="110.25">
      <c r="A159" s="84">
        <v>146</v>
      </c>
      <c r="B159" s="106" t="s">
        <v>804</v>
      </c>
      <c r="C159" s="106" t="s">
        <v>717</v>
      </c>
      <c r="D159" s="106" t="s">
        <v>886</v>
      </c>
      <c r="E159" s="106" t="s">
        <v>382</v>
      </c>
      <c r="F159" s="106" t="s">
        <v>942</v>
      </c>
      <c r="G159" s="106" t="s">
        <v>895</v>
      </c>
      <c r="H159" s="106" t="s">
        <v>999</v>
      </c>
      <c r="I159" s="106" t="s">
        <v>658</v>
      </c>
      <c r="J159" s="110" t="s">
        <v>1828</v>
      </c>
      <c r="K159" s="358">
        <v>1299870</v>
      </c>
      <c r="L159" s="358">
        <v>1299870</v>
      </c>
      <c r="M159" s="358">
        <v>1299870</v>
      </c>
    </row>
    <row r="160" spans="1:13" ht="94.5">
      <c r="A160" s="84">
        <v>147</v>
      </c>
      <c r="B160" s="106" t="s">
        <v>804</v>
      </c>
      <c r="C160" s="106" t="s">
        <v>717</v>
      </c>
      <c r="D160" s="106" t="s">
        <v>886</v>
      </c>
      <c r="E160" s="106" t="s">
        <v>382</v>
      </c>
      <c r="F160" s="106" t="s">
        <v>942</v>
      </c>
      <c r="G160" s="106" t="s">
        <v>895</v>
      </c>
      <c r="H160" s="106" t="s">
        <v>1000</v>
      </c>
      <c r="I160" s="106" t="s">
        <v>658</v>
      </c>
      <c r="J160" s="110" t="s">
        <v>1829</v>
      </c>
      <c r="K160" s="358">
        <v>26404</v>
      </c>
      <c r="L160" s="358">
        <v>26404</v>
      </c>
      <c r="M160" s="358">
        <v>26404</v>
      </c>
    </row>
    <row r="161" spans="1:13" ht="94.5">
      <c r="A161" s="84">
        <v>148</v>
      </c>
      <c r="B161" s="106" t="s">
        <v>804</v>
      </c>
      <c r="C161" s="106" t="s">
        <v>717</v>
      </c>
      <c r="D161" s="106" t="s">
        <v>886</v>
      </c>
      <c r="E161" s="106" t="s">
        <v>382</v>
      </c>
      <c r="F161" s="106" t="s">
        <v>942</v>
      </c>
      <c r="G161" s="106" t="s">
        <v>895</v>
      </c>
      <c r="H161" s="106" t="s">
        <v>1001</v>
      </c>
      <c r="I161" s="106" t="s">
        <v>658</v>
      </c>
      <c r="J161" s="110" t="s">
        <v>1830</v>
      </c>
      <c r="K161" s="358">
        <v>26404</v>
      </c>
      <c r="L161" s="358">
        <v>26404</v>
      </c>
      <c r="M161" s="358">
        <v>26404</v>
      </c>
    </row>
    <row r="162" spans="1:13" ht="94.5">
      <c r="A162" s="84">
        <v>149</v>
      </c>
      <c r="B162" s="106" t="s">
        <v>804</v>
      </c>
      <c r="C162" s="106" t="s">
        <v>717</v>
      </c>
      <c r="D162" s="106" t="s">
        <v>886</v>
      </c>
      <c r="E162" s="106" t="s">
        <v>382</v>
      </c>
      <c r="F162" s="106" t="s">
        <v>942</v>
      </c>
      <c r="G162" s="106" t="s">
        <v>895</v>
      </c>
      <c r="H162" s="106" t="s">
        <v>1002</v>
      </c>
      <c r="I162" s="106" t="s">
        <v>658</v>
      </c>
      <c r="J162" s="110" t="s">
        <v>1831</v>
      </c>
      <c r="K162" s="358">
        <v>26404</v>
      </c>
      <c r="L162" s="358">
        <v>26404</v>
      </c>
      <c r="M162" s="358">
        <v>26404</v>
      </c>
    </row>
    <row r="163" spans="1:13" ht="94.5">
      <c r="A163" s="84">
        <v>150</v>
      </c>
      <c r="B163" s="106" t="s">
        <v>804</v>
      </c>
      <c r="C163" s="106" t="s">
        <v>717</v>
      </c>
      <c r="D163" s="106" t="s">
        <v>886</v>
      </c>
      <c r="E163" s="106" t="s">
        <v>382</v>
      </c>
      <c r="F163" s="106" t="s">
        <v>942</v>
      </c>
      <c r="G163" s="106" t="s">
        <v>895</v>
      </c>
      <c r="H163" s="106" t="s">
        <v>1003</v>
      </c>
      <c r="I163" s="106" t="s">
        <v>658</v>
      </c>
      <c r="J163" s="110" t="s">
        <v>1832</v>
      </c>
      <c r="K163" s="358">
        <v>26404</v>
      </c>
      <c r="L163" s="358">
        <v>26404</v>
      </c>
      <c r="M163" s="358">
        <v>26404</v>
      </c>
    </row>
    <row r="164" spans="1:13" ht="94.5">
      <c r="A164" s="84">
        <v>151</v>
      </c>
      <c r="B164" s="106" t="s">
        <v>804</v>
      </c>
      <c r="C164" s="106" t="s">
        <v>717</v>
      </c>
      <c r="D164" s="106" t="s">
        <v>886</v>
      </c>
      <c r="E164" s="106" t="s">
        <v>382</v>
      </c>
      <c r="F164" s="106" t="s">
        <v>942</v>
      </c>
      <c r="G164" s="106" t="s">
        <v>895</v>
      </c>
      <c r="H164" s="106" t="s">
        <v>1004</v>
      </c>
      <c r="I164" s="106" t="s">
        <v>658</v>
      </c>
      <c r="J164" s="110" t="s">
        <v>1833</v>
      </c>
      <c r="K164" s="358">
        <v>26404</v>
      </c>
      <c r="L164" s="358">
        <v>26404</v>
      </c>
      <c r="M164" s="358">
        <v>26404</v>
      </c>
    </row>
    <row r="165" spans="1:13" ht="94.5">
      <c r="A165" s="84">
        <v>152</v>
      </c>
      <c r="B165" s="106" t="s">
        <v>804</v>
      </c>
      <c r="C165" s="106" t="s">
        <v>717</v>
      </c>
      <c r="D165" s="106" t="s">
        <v>886</v>
      </c>
      <c r="E165" s="106" t="s">
        <v>382</v>
      </c>
      <c r="F165" s="106" t="s">
        <v>942</v>
      </c>
      <c r="G165" s="106" t="s">
        <v>895</v>
      </c>
      <c r="H165" s="106" t="s">
        <v>1005</v>
      </c>
      <c r="I165" s="106" t="s">
        <v>658</v>
      </c>
      <c r="J165" s="110" t="s">
        <v>1834</v>
      </c>
      <c r="K165" s="358">
        <v>26404</v>
      </c>
      <c r="L165" s="358">
        <v>26404</v>
      </c>
      <c r="M165" s="358">
        <v>26404</v>
      </c>
    </row>
    <row r="166" spans="1:13" ht="94.5">
      <c r="A166" s="84">
        <v>153</v>
      </c>
      <c r="B166" s="106" t="s">
        <v>804</v>
      </c>
      <c r="C166" s="106" t="s">
        <v>717</v>
      </c>
      <c r="D166" s="106" t="s">
        <v>886</v>
      </c>
      <c r="E166" s="106" t="s">
        <v>382</v>
      </c>
      <c r="F166" s="106" t="s">
        <v>942</v>
      </c>
      <c r="G166" s="106" t="s">
        <v>895</v>
      </c>
      <c r="H166" s="106" t="s">
        <v>1006</v>
      </c>
      <c r="I166" s="106" t="s">
        <v>658</v>
      </c>
      <c r="J166" s="90" t="s">
        <v>1835</v>
      </c>
      <c r="K166" s="358">
        <v>26404</v>
      </c>
      <c r="L166" s="358">
        <v>26404</v>
      </c>
      <c r="M166" s="358">
        <v>26404</v>
      </c>
    </row>
    <row r="167" spans="1:13" ht="94.5">
      <c r="A167" s="84">
        <v>154</v>
      </c>
      <c r="B167" s="106" t="s">
        <v>804</v>
      </c>
      <c r="C167" s="106" t="s">
        <v>717</v>
      </c>
      <c r="D167" s="106" t="s">
        <v>886</v>
      </c>
      <c r="E167" s="106" t="s">
        <v>382</v>
      </c>
      <c r="F167" s="106" t="s">
        <v>942</v>
      </c>
      <c r="G167" s="106" t="s">
        <v>895</v>
      </c>
      <c r="H167" s="106" t="s">
        <v>1007</v>
      </c>
      <c r="I167" s="106" t="s">
        <v>658</v>
      </c>
      <c r="J167" s="90" t="s">
        <v>1836</v>
      </c>
      <c r="K167" s="358">
        <v>26404</v>
      </c>
      <c r="L167" s="358">
        <v>26404</v>
      </c>
      <c r="M167" s="358">
        <v>26404</v>
      </c>
    </row>
    <row r="168" spans="1:13" ht="141.75">
      <c r="A168" s="84">
        <v>155</v>
      </c>
      <c r="B168" s="106" t="s">
        <v>804</v>
      </c>
      <c r="C168" s="106" t="s">
        <v>717</v>
      </c>
      <c r="D168" s="106" t="s">
        <v>886</v>
      </c>
      <c r="E168" s="106" t="s">
        <v>382</v>
      </c>
      <c r="F168" s="106" t="s">
        <v>942</v>
      </c>
      <c r="G168" s="106" t="s">
        <v>895</v>
      </c>
      <c r="H168" s="106" t="s">
        <v>945</v>
      </c>
      <c r="I168" s="106" t="s">
        <v>658</v>
      </c>
      <c r="J168" s="90" t="s">
        <v>1837</v>
      </c>
      <c r="K168" s="358">
        <v>670866</v>
      </c>
      <c r="L168" s="358">
        <v>670866</v>
      </c>
      <c r="M168" s="358">
        <v>670866</v>
      </c>
    </row>
    <row r="169" spans="1:13" ht="126">
      <c r="A169" s="84">
        <v>156</v>
      </c>
      <c r="B169" s="106" t="s">
        <v>804</v>
      </c>
      <c r="C169" s="106" t="s">
        <v>717</v>
      </c>
      <c r="D169" s="106" t="s">
        <v>886</v>
      </c>
      <c r="E169" s="106" t="s">
        <v>382</v>
      </c>
      <c r="F169" s="106" t="s">
        <v>942</v>
      </c>
      <c r="G169" s="106" t="s">
        <v>895</v>
      </c>
      <c r="H169" s="106" t="s">
        <v>1008</v>
      </c>
      <c r="I169" s="106" t="s">
        <v>658</v>
      </c>
      <c r="J169" s="90" t="s">
        <v>1838</v>
      </c>
      <c r="K169" s="358">
        <v>106625</v>
      </c>
      <c r="L169" s="358">
        <v>106625</v>
      </c>
      <c r="M169" s="358">
        <v>106625</v>
      </c>
    </row>
    <row r="170" spans="1:13" ht="126">
      <c r="A170" s="84">
        <v>157</v>
      </c>
      <c r="B170" s="106" t="s">
        <v>804</v>
      </c>
      <c r="C170" s="106" t="s">
        <v>717</v>
      </c>
      <c r="D170" s="106" t="s">
        <v>886</v>
      </c>
      <c r="E170" s="106" t="s">
        <v>382</v>
      </c>
      <c r="F170" s="106" t="s">
        <v>942</v>
      </c>
      <c r="G170" s="106" t="s">
        <v>895</v>
      </c>
      <c r="H170" s="106" t="s">
        <v>1091</v>
      </c>
      <c r="I170" s="106" t="s">
        <v>658</v>
      </c>
      <c r="J170" s="90" t="s">
        <v>1839</v>
      </c>
      <c r="K170" s="358">
        <v>48000</v>
      </c>
      <c r="L170" s="358">
        <v>48000</v>
      </c>
      <c r="M170" s="358">
        <v>48000</v>
      </c>
    </row>
    <row r="171" spans="1:13" ht="126">
      <c r="A171" s="84">
        <v>158</v>
      </c>
      <c r="B171" s="106" t="s">
        <v>804</v>
      </c>
      <c r="C171" s="106" t="s">
        <v>717</v>
      </c>
      <c r="D171" s="106" t="s">
        <v>886</v>
      </c>
      <c r="E171" s="106" t="s">
        <v>382</v>
      </c>
      <c r="F171" s="106" t="s">
        <v>942</v>
      </c>
      <c r="G171" s="106" t="s">
        <v>895</v>
      </c>
      <c r="H171" s="106" t="s">
        <v>1092</v>
      </c>
      <c r="I171" s="106" t="s">
        <v>658</v>
      </c>
      <c r="J171" s="90" t="s">
        <v>1840</v>
      </c>
      <c r="K171" s="358">
        <v>48000</v>
      </c>
      <c r="L171" s="358">
        <v>48000</v>
      </c>
      <c r="M171" s="358">
        <v>48000</v>
      </c>
    </row>
    <row r="172" spans="1:13" ht="126">
      <c r="A172" s="84">
        <v>159</v>
      </c>
      <c r="B172" s="106" t="s">
        <v>804</v>
      </c>
      <c r="C172" s="106" t="s">
        <v>717</v>
      </c>
      <c r="D172" s="106" t="s">
        <v>886</v>
      </c>
      <c r="E172" s="106" t="s">
        <v>382</v>
      </c>
      <c r="F172" s="106" t="s">
        <v>942</v>
      </c>
      <c r="G172" s="106" t="s">
        <v>895</v>
      </c>
      <c r="H172" s="106" t="s">
        <v>1023</v>
      </c>
      <c r="I172" s="106" t="s">
        <v>658</v>
      </c>
      <c r="J172" s="90" t="s">
        <v>1841</v>
      </c>
      <c r="K172" s="358">
        <v>85289</v>
      </c>
      <c r="L172" s="358">
        <v>85289</v>
      </c>
      <c r="M172" s="358">
        <v>85289</v>
      </c>
    </row>
    <row r="173" spans="1:13" ht="126">
      <c r="A173" s="84">
        <v>160</v>
      </c>
      <c r="B173" s="106" t="s">
        <v>804</v>
      </c>
      <c r="C173" s="106" t="s">
        <v>717</v>
      </c>
      <c r="D173" s="106" t="s">
        <v>886</v>
      </c>
      <c r="E173" s="106" t="s">
        <v>382</v>
      </c>
      <c r="F173" s="106" t="s">
        <v>942</v>
      </c>
      <c r="G173" s="106" t="s">
        <v>895</v>
      </c>
      <c r="H173" s="106" t="s">
        <v>960</v>
      </c>
      <c r="I173" s="106" t="s">
        <v>658</v>
      </c>
      <c r="J173" s="90" t="s">
        <v>1842</v>
      </c>
      <c r="K173" s="358">
        <v>105819</v>
      </c>
      <c r="L173" s="358">
        <v>105819</v>
      </c>
      <c r="M173" s="358">
        <v>105819</v>
      </c>
    </row>
    <row r="174" spans="1:13" ht="126">
      <c r="A174" s="84">
        <v>161</v>
      </c>
      <c r="B174" s="106" t="s">
        <v>804</v>
      </c>
      <c r="C174" s="106" t="s">
        <v>717</v>
      </c>
      <c r="D174" s="106" t="s">
        <v>886</v>
      </c>
      <c r="E174" s="106" t="s">
        <v>382</v>
      </c>
      <c r="F174" s="106" t="s">
        <v>942</v>
      </c>
      <c r="G174" s="106" t="s">
        <v>895</v>
      </c>
      <c r="H174" s="106" t="s">
        <v>1093</v>
      </c>
      <c r="I174" s="106" t="s">
        <v>658</v>
      </c>
      <c r="J174" s="90" t="s">
        <v>1843</v>
      </c>
      <c r="K174" s="358">
        <v>96000</v>
      </c>
      <c r="L174" s="358">
        <v>96000</v>
      </c>
      <c r="M174" s="358">
        <v>96000</v>
      </c>
    </row>
    <row r="175" spans="1:13" ht="126">
      <c r="A175" s="84">
        <v>162</v>
      </c>
      <c r="B175" s="106" t="s">
        <v>804</v>
      </c>
      <c r="C175" s="106" t="s">
        <v>717</v>
      </c>
      <c r="D175" s="106" t="s">
        <v>886</v>
      </c>
      <c r="E175" s="106" t="s">
        <v>382</v>
      </c>
      <c r="F175" s="106" t="s">
        <v>942</v>
      </c>
      <c r="G175" s="106" t="s">
        <v>895</v>
      </c>
      <c r="H175" s="106" t="s">
        <v>961</v>
      </c>
      <c r="I175" s="106" t="s">
        <v>658</v>
      </c>
      <c r="J175" s="90" t="s">
        <v>1844</v>
      </c>
      <c r="K175" s="358">
        <v>76760</v>
      </c>
      <c r="L175" s="358">
        <v>76760</v>
      </c>
      <c r="M175" s="358">
        <v>76760</v>
      </c>
    </row>
    <row r="176" spans="1:13" ht="126">
      <c r="A176" s="84">
        <v>163</v>
      </c>
      <c r="B176" s="106" t="s">
        <v>804</v>
      </c>
      <c r="C176" s="106" t="s">
        <v>717</v>
      </c>
      <c r="D176" s="106" t="s">
        <v>886</v>
      </c>
      <c r="E176" s="106" t="s">
        <v>382</v>
      </c>
      <c r="F176" s="106" t="s">
        <v>942</v>
      </c>
      <c r="G176" s="106" t="s">
        <v>895</v>
      </c>
      <c r="H176" s="106" t="s">
        <v>1094</v>
      </c>
      <c r="I176" s="106" t="s">
        <v>658</v>
      </c>
      <c r="J176" s="90" t="s">
        <v>1845</v>
      </c>
      <c r="K176" s="358">
        <v>108002</v>
      </c>
      <c r="L176" s="358">
        <v>108002</v>
      </c>
      <c r="M176" s="358">
        <v>108002</v>
      </c>
    </row>
    <row r="177" spans="1:13" ht="126">
      <c r="A177" s="84">
        <v>164</v>
      </c>
      <c r="B177" s="106" t="s">
        <v>804</v>
      </c>
      <c r="C177" s="106" t="s">
        <v>717</v>
      </c>
      <c r="D177" s="106" t="s">
        <v>886</v>
      </c>
      <c r="E177" s="106" t="s">
        <v>382</v>
      </c>
      <c r="F177" s="106" t="s">
        <v>942</v>
      </c>
      <c r="G177" s="106" t="s">
        <v>895</v>
      </c>
      <c r="H177" s="106" t="s">
        <v>962</v>
      </c>
      <c r="I177" s="106" t="s">
        <v>658</v>
      </c>
      <c r="J177" s="89" t="s">
        <v>1846</v>
      </c>
      <c r="K177" s="358">
        <v>60000</v>
      </c>
      <c r="L177" s="358">
        <v>60000</v>
      </c>
      <c r="M177" s="358">
        <v>60000</v>
      </c>
    </row>
    <row r="178" spans="1:13" ht="126">
      <c r="A178" s="84">
        <v>165</v>
      </c>
      <c r="B178" s="106" t="s">
        <v>804</v>
      </c>
      <c r="C178" s="106" t="s">
        <v>717</v>
      </c>
      <c r="D178" s="106" t="s">
        <v>886</v>
      </c>
      <c r="E178" s="106" t="s">
        <v>382</v>
      </c>
      <c r="F178" s="106" t="s">
        <v>942</v>
      </c>
      <c r="G178" s="106" t="s">
        <v>895</v>
      </c>
      <c r="H178" s="106" t="s">
        <v>963</v>
      </c>
      <c r="I178" s="106" t="s">
        <v>658</v>
      </c>
      <c r="J178" s="88" t="s">
        <v>1847</v>
      </c>
      <c r="K178" s="358">
        <v>90409</v>
      </c>
      <c r="L178" s="358">
        <v>90409</v>
      </c>
      <c r="M178" s="358">
        <v>90409</v>
      </c>
    </row>
    <row r="179" spans="1:13" ht="94.5">
      <c r="A179" s="84">
        <v>166</v>
      </c>
      <c r="B179" s="106" t="s">
        <v>804</v>
      </c>
      <c r="C179" s="106" t="s">
        <v>717</v>
      </c>
      <c r="D179" s="106" t="s">
        <v>886</v>
      </c>
      <c r="E179" s="106" t="s">
        <v>382</v>
      </c>
      <c r="F179" s="106" t="s">
        <v>942</v>
      </c>
      <c r="G179" s="106" t="s">
        <v>895</v>
      </c>
      <c r="H179" s="106" t="s">
        <v>1095</v>
      </c>
      <c r="I179" s="106" t="s">
        <v>658</v>
      </c>
      <c r="J179" s="88" t="s">
        <v>1848</v>
      </c>
      <c r="K179" s="358">
        <v>309043</v>
      </c>
      <c r="L179" s="358">
        <v>309043</v>
      </c>
      <c r="M179" s="358">
        <v>309043</v>
      </c>
    </row>
    <row r="180" spans="1:13" ht="110.25">
      <c r="A180" s="84">
        <v>167</v>
      </c>
      <c r="B180" s="106" t="s">
        <v>804</v>
      </c>
      <c r="C180" s="106" t="s">
        <v>717</v>
      </c>
      <c r="D180" s="106" t="s">
        <v>886</v>
      </c>
      <c r="E180" s="106" t="s">
        <v>382</v>
      </c>
      <c r="F180" s="106" t="s">
        <v>942</v>
      </c>
      <c r="G180" s="106" t="s">
        <v>895</v>
      </c>
      <c r="H180" s="106" t="s">
        <v>1130</v>
      </c>
      <c r="I180" s="106" t="s">
        <v>658</v>
      </c>
      <c r="J180" s="91" t="s">
        <v>1849</v>
      </c>
      <c r="K180" s="358">
        <v>335433</v>
      </c>
      <c r="L180" s="358">
        <v>335433</v>
      </c>
      <c r="M180" s="358">
        <v>335433</v>
      </c>
    </row>
    <row r="181" spans="1:13" ht="110.25">
      <c r="A181" s="84">
        <v>168</v>
      </c>
      <c r="B181" s="106" t="s">
        <v>804</v>
      </c>
      <c r="C181" s="106" t="s">
        <v>717</v>
      </c>
      <c r="D181" s="106" t="s">
        <v>886</v>
      </c>
      <c r="E181" s="106" t="s">
        <v>382</v>
      </c>
      <c r="F181" s="106" t="s">
        <v>942</v>
      </c>
      <c r="G181" s="106" t="s">
        <v>895</v>
      </c>
      <c r="H181" s="106" t="s">
        <v>1269</v>
      </c>
      <c r="I181" s="106" t="s">
        <v>658</v>
      </c>
      <c r="J181" s="91" t="s">
        <v>1850</v>
      </c>
      <c r="K181" s="358">
        <v>335433</v>
      </c>
      <c r="L181" s="358">
        <v>335433</v>
      </c>
      <c r="M181" s="358">
        <v>335433</v>
      </c>
    </row>
    <row r="182" spans="1:13" ht="110.25">
      <c r="A182" s="84">
        <v>169</v>
      </c>
      <c r="B182" s="106" t="s">
        <v>804</v>
      </c>
      <c r="C182" s="106" t="s">
        <v>717</v>
      </c>
      <c r="D182" s="106" t="s">
        <v>886</v>
      </c>
      <c r="E182" s="106" t="s">
        <v>382</v>
      </c>
      <c r="F182" s="106" t="s">
        <v>942</v>
      </c>
      <c r="G182" s="106" t="s">
        <v>895</v>
      </c>
      <c r="H182" s="106" t="s">
        <v>1684</v>
      </c>
      <c r="I182" s="106" t="s">
        <v>658</v>
      </c>
      <c r="J182" s="91" t="s">
        <v>1851</v>
      </c>
      <c r="K182" s="358">
        <v>772100</v>
      </c>
      <c r="L182" s="358">
        <v>772100</v>
      </c>
      <c r="M182" s="358">
        <v>772100</v>
      </c>
    </row>
    <row r="183" spans="1:13" s="224" customFormat="1" ht="16.5" customHeight="1">
      <c r="A183" s="443" t="s">
        <v>728</v>
      </c>
      <c r="B183" s="444"/>
      <c r="C183" s="444"/>
      <c r="D183" s="444"/>
      <c r="E183" s="444"/>
      <c r="F183" s="444"/>
      <c r="G183" s="444"/>
      <c r="H183" s="444"/>
      <c r="I183" s="444"/>
      <c r="J183" s="445"/>
      <c r="K183" s="223">
        <f>K14+K89</f>
        <v>682763150</v>
      </c>
      <c r="L183" s="223">
        <f>L14+L89</f>
        <v>651093356</v>
      </c>
      <c r="M183" s="223">
        <f>M14+M89</f>
        <v>646911463</v>
      </c>
    </row>
    <row r="184" spans="1:13" s="224" customFormat="1" ht="15.75">
      <c r="A184" s="265"/>
      <c r="B184" s="265"/>
      <c r="C184" s="265"/>
      <c r="D184" s="220"/>
      <c r="E184" s="265"/>
      <c r="F184" s="265"/>
      <c r="G184" s="265"/>
      <c r="H184" s="265"/>
      <c r="I184" s="265"/>
      <c r="J184" s="114"/>
      <c r="K184" s="221"/>
      <c r="L184" s="221"/>
      <c r="M184" s="221"/>
    </row>
    <row r="185" spans="1:13" s="224" customFormat="1" ht="15.75">
      <c r="A185" s="265"/>
      <c r="B185" s="265"/>
      <c r="C185" s="265"/>
      <c r="D185" s="220"/>
      <c r="E185" s="265"/>
      <c r="F185" s="265"/>
      <c r="G185" s="265"/>
      <c r="H185" s="265"/>
      <c r="I185" s="265"/>
      <c r="J185" s="114"/>
      <c r="K185" s="223"/>
      <c r="L185" s="223"/>
      <c r="M185" s="223"/>
    </row>
    <row r="186" spans="1:13" s="224" customFormat="1" ht="15.75">
      <c r="A186" s="265"/>
      <c r="B186" s="265"/>
      <c r="C186" s="265"/>
      <c r="D186" s="220"/>
      <c r="E186" s="265"/>
      <c r="F186" s="265"/>
      <c r="G186" s="265"/>
      <c r="H186" s="265"/>
      <c r="I186" s="265"/>
      <c r="J186" s="114"/>
      <c r="K186" s="221"/>
      <c r="L186" s="221"/>
      <c r="M186" s="223"/>
    </row>
    <row r="187" spans="1:13" s="224" customFormat="1" ht="15.75">
      <c r="A187" s="265"/>
      <c r="B187" s="265"/>
      <c r="C187" s="265"/>
      <c r="D187" s="220"/>
      <c r="E187" s="265"/>
      <c r="F187" s="265"/>
      <c r="G187" s="265"/>
      <c r="H187" s="265"/>
      <c r="I187" s="265"/>
      <c r="J187" s="114"/>
      <c r="K187" s="221"/>
      <c r="L187" s="221"/>
      <c r="M187" s="221"/>
    </row>
    <row r="188" spans="1:13" s="224" customFormat="1" ht="15.75">
      <c r="A188" s="265"/>
      <c r="B188" s="265"/>
      <c r="C188" s="265"/>
      <c r="D188" s="220"/>
      <c r="E188" s="265"/>
      <c r="F188" s="265"/>
      <c r="G188" s="265"/>
      <c r="H188" s="265"/>
      <c r="I188" s="265"/>
      <c r="J188" s="114"/>
      <c r="K188" s="221"/>
      <c r="L188" s="221"/>
      <c r="M188" s="221"/>
    </row>
    <row r="189" spans="1:13" s="224" customFormat="1" ht="15.75">
      <c r="A189" s="265"/>
      <c r="B189" s="265"/>
      <c r="C189" s="265"/>
      <c r="D189" s="220"/>
      <c r="E189" s="265"/>
      <c r="F189" s="265"/>
      <c r="G189" s="265"/>
      <c r="H189" s="265"/>
      <c r="I189" s="265"/>
      <c r="J189" s="114"/>
      <c r="K189" s="221"/>
      <c r="L189" s="221"/>
      <c r="M189" s="221"/>
    </row>
    <row r="190" spans="1:13" s="224" customFormat="1" ht="15.75">
      <c r="A190" s="265"/>
      <c r="B190" s="265"/>
      <c r="C190" s="265"/>
      <c r="D190" s="220"/>
      <c r="E190" s="265"/>
      <c r="F190" s="265"/>
      <c r="G190" s="265"/>
      <c r="H190" s="265"/>
      <c r="I190" s="265"/>
      <c r="J190" s="114"/>
      <c r="K190" s="221"/>
      <c r="L190" s="221"/>
      <c r="M190" s="221"/>
    </row>
    <row r="191" spans="1:13" s="224" customFormat="1" ht="15.75">
      <c r="A191" s="265"/>
      <c r="B191" s="265"/>
      <c r="C191" s="265"/>
      <c r="D191" s="220"/>
      <c r="E191" s="265"/>
      <c r="F191" s="265"/>
      <c r="G191" s="265"/>
      <c r="H191" s="265"/>
      <c r="I191" s="265"/>
      <c r="J191" s="114"/>
      <c r="K191" s="221"/>
      <c r="L191" s="221"/>
      <c r="M191" s="221"/>
    </row>
    <row r="192" spans="1:13" s="224" customFormat="1" ht="15.75">
      <c r="A192" s="265"/>
      <c r="B192" s="265"/>
      <c r="C192" s="265"/>
      <c r="D192" s="220"/>
      <c r="E192" s="265"/>
      <c r="F192" s="265"/>
      <c r="G192" s="265"/>
      <c r="H192" s="265"/>
      <c r="I192" s="265"/>
      <c r="J192" s="114"/>
      <c r="K192" s="221"/>
      <c r="L192" s="221"/>
      <c r="M192" s="221"/>
    </row>
    <row r="193" spans="1:13" s="224" customFormat="1" ht="15.75">
      <c r="A193" s="265"/>
      <c r="B193" s="265"/>
      <c r="C193" s="265"/>
      <c r="D193" s="220"/>
      <c r="E193" s="265"/>
      <c r="F193" s="265"/>
      <c r="G193" s="265"/>
      <c r="H193" s="265"/>
      <c r="I193" s="265"/>
      <c r="J193" s="114"/>
      <c r="K193" s="221"/>
      <c r="L193" s="221"/>
      <c r="M193" s="221"/>
    </row>
    <row r="194" spans="1:13" s="224" customFormat="1" ht="15.75">
      <c r="A194" s="265"/>
      <c r="B194" s="265"/>
      <c r="C194" s="265"/>
      <c r="D194" s="220"/>
      <c r="E194" s="265"/>
      <c r="F194" s="265"/>
      <c r="G194" s="265"/>
      <c r="H194" s="265"/>
      <c r="I194" s="265"/>
      <c r="J194" s="114"/>
      <c r="K194" s="221"/>
      <c r="L194" s="221"/>
      <c r="M194" s="221"/>
    </row>
    <row r="195" spans="1:13" s="224" customFormat="1" ht="15.75">
      <c r="A195" s="265"/>
      <c r="B195" s="265"/>
      <c r="C195" s="265"/>
      <c r="D195" s="220"/>
      <c r="E195" s="265"/>
      <c r="F195" s="265"/>
      <c r="G195" s="265"/>
      <c r="H195" s="265"/>
      <c r="I195" s="265"/>
      <c r="J195" s="114"/>
      <c r="K195" s="221"/>
      <c r="L195" s="221"/>
      <c r="M195" s="221"/>
    </row>
    <row r="196" spans="1:13" s="224" customFormat="1" ht="15.75">
      <c r="A196" s="265"/>
      <c r="B196" s="265"/>
      <c r="C196" s="265"/>
      <c r="D196" s="220"/>
      <c r="E196" s="265"/>
      <c r="F196" s="265"/>
      <c r="G196" s="265"/>
      <c r="H196" s="265"/>
      <c r="I196" s="265"/>
      <c r="J196" s="114"/>
      <c r="K196" s="221"/>
      <c r="L196" s="221"/>
      <c r="M196" s="221"/>
    </row>
    <row r="197" spans="1:13" s="224" customFormat="1" ht="15.75">
      <c r="A197" s="265"/>
      <c r="B197" s="265"/>
      <c r="C197" s="265"/>
      <c r="D197" s="220"/>
      <c r="E197" s="265"/>
      <c r="F197" s="265"/>
      <c r="G197" s="265"/>
      <c r="H197" s="265"/>
      <c r="I197" s="265"/>
      <c r="J197" s="114"/>
      <c r="K197" s="221"/>
      <c r="L197" s="221"/>
      <c r="M197" s="221"/>
    </row>
    <row r="198" spans="1:13" s="224" customFormat="1" ht="15.75">
      <c r="A198" s="265"/>
      <c r="B198" s="265"/>
      <c r="C198" s="265"/>
      <c r="D198" s="220"/>
      <c r="E198" s="265"/>
      <c r="F198" s="265"/>
      <c r="G198" s="265"/>
      <c r="H198" s="265"/>
      <c r="I198" s="265"/>
      <c r="J198" s="114"/>
      <c r="K198" s="221"/>
      <c r="L198" s="221"/>
      <c r="M198" s="221"/>
    </row>
    <row r="199" spans="1:13" s="224" customFormat="1" ht="15.75">
      <c r="A199" s="265"/>
      <c r="B199" s="265"/>
      <c r="C199" s="265"/>
      <c r="D199" s="220"/>
      <c r="E199" s="265"/>
      <c r="F199" s="265"/>
      <c r="G199" s="265"/>
      <c r="H199" s="265"/>
      <c r="I199" s="265"/>
      <c r="J199" s="114"/>
      <c r="K199" s="221"/>
      <c r="L199" s="221"/>
      <c r="M199" s="221"/>
    </row>
    <row r="200" spans="1:13" s="224" customFormat="1" ht="15.75">
      <c r="A200" s="265"/>
      <c r="B200" s="265"/>
      <c r="C200" s="265"/>
      <c r="D200" s="220"/>
      <c r="E200" s="265"/>
      <c r="F200" s="265"/>
      <c r="G200" s="265"/>
      <c r="H200" s="265"/>
      <c r="I200" s="265"/>
      <c r="J200" s="114"/>
      <c r="K200" s="221"/>
      <c r="L200" s="221"/>
      <c r="M200" s="221"/>
    </row>
  </sheetData>
  <sheetProtection/>
  <autoFilter ref="A15:M15"/>
  <mergeCells count="20">
    <mergeCell ref="A183:J183"/>
    <mergeCell ref="M10:M12"/>
    <mergeCell ref="B11:B12"/>
    <mergeCell ref="C11:C12"/>
    <mergeCell ref="D11:D12"/>
    <mergeCell ref="E11:E12"/>
    <mergeCell ref="F11:F12"/>
    <mergeCell ref="G11:G12"/>
    <mergeCell ref="H11:H12"/>
    <mergeCell ref="I11:I12"/>
    <mergeCell ref="L1:M1"/>
    <mergeCell ref="L2:M2"/>
    <mergeCell ref="L3:M3"/>
    <mergeCell ref="L4:M4"/>
    <mergeCell ref="A8:M8"/>
    <mergeCell ref="A10:A12"/>
    <mergeCell ref="B10:I10"/>
    <mergeCell ref="J10:J12"/>
    <mergeCell ref="K10:K12"/>
    <mergeCell ref="L10:L12"/>
  </mergeCells>
  <printOptions/>
  <pageMargins left="0.7874015748031497" right="0.3937007874015748" top="0.3937007874015748" bottom="0.3937007874015748" header="0.5118110236220472" footer="0.5118110236220472"/>
  <pageSetup fitToHeight="0" fitToWidth="1" horizontalDpi="600" verticalDpi="600" orientation="portrait" paperSize="9" scale="52" r:id="rId1"/>
  <rowBreaks count="1" manualBreakCount="1">
    <brk id="34" max="12" man="1"/>
  </rowBreaks>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F53"/>
  <sheetViews>
    <sheetView view="pageBreakPreview" zoomScale="75" zoomScaleSheetLayoutView="75" zoomScalePageLayoutView="0" workbookViewId="0" topLeftCell="A1">
      <selection activeCell="C65" sqref="C65"/>
    </sheetView>
  </sheetViews>
  <sheetFormatPr defaultColWidth="12.7109375" defaultRowHeight="15"/>
  <cols>
    <col min="1" max="1" width="7.7109375" style="23" customWidth="1"/>
    <col min="2" max="2" width="59.00390625" style="23" customWidth="1"/>
    <col min="3" max="3" width="18.8515625" style="26" customWidth="1"/>
    <col min="4" max="5" width="18.8515625" style="27" customWidth="1"/>
    <col min="6" max="6" width="17.7109375" style="27" customWidth="1"/>
    <col min="7" max="16384" width="12.7109375" style="23" customWidth="1"/>
  </cols>
  <sheetData>
    <row r="1" spans="5:6" ht="15" customHeight="1">
      <c r="E1" s="411" t="s">
        <v>1731</v>
      </c>
      <c r="F1" s="411"/>
    </row>
    <row r="2" spans="5:6" ht="15" customHeight="1">
      <c r="E2" s="412" t="s">
        <v>1131</v>
      </c>
      <c r="F2" s="412"/>
    </row>
    <row r="3" spans="5:6" ht="15" customHeight="1">
      <c r="E3" s="412" t="s">
        <v>318</v>
      </c>
      <c r="F3" s="412"/>
    </row>
    <row r="4" spans="5:6" ht="15" customHeight="1">
      <c r="E4" s="448" t="s">
        <v>1562</v>
      </c>
      <c r="F4" s="448"/>
    </row>
    <row r="5" spans="5:6" ht="15" customHeight="1">
      <c r="E5" s="239"/>
      <c r="F5" s="239"/>
    </row>
    <row r="6" spans="1:6" ht="45.75" customHeight="1">
      <c r="A6" s="449" t="s">
        <v>1665</v>
      </c>
      <c r="B6" s="450"/>
      <c r="C6" s="450"/>
      <c r="D6" s="450"/>
      <c r="E6" s="450"/>
      <c r="F6" s="450"/>
    </row>
    <row r="7" spans="1:6" ht="12.75">
      <c r="A7" s="451"/>
      <c r="B7" s="452"/>
      <c r="C7" s="452"/>
      <c r="D7" s="452"/>
      <c r="E7" s="452"/>
      <c r="F7" s="452"/>
    </row>
    <row r="8" spans="1:6" ht="12.75">
      <c r="A8" s="51"/>
      <c r="B8" s="52"/>
      <c r="C8" s="53"/>
      <c r="D8" s="54"/>
      <c r="E8" s="54"/>
      <c r="F8" s="50" t="s">
        <v>278</v>
      </c>
    </row>
    <row r="9" spans="1:6" s="24" customFormat="1" ht="25.5">
      <c r="A9" s="55" t="s">
        <v>713</v>
      </c>
      <c r="B9" s="56" t="s">
        <v>726</v>
      </c>
      <c r="C9" s="57" t="s">
        <v>9</v>
      </c>
      <c r="D9" s="58" t="s">
        <v>1043</v>
      </c>
      <c r="E9" s="58" t="s">
        <v>1335</v>
      </c>
      <c r="F9" s="58" t="s">
        <v>1619</v>
      </c>
    </row>
    <row r="10" spans="1:6" s="25" customFormat="1" ht="12.75">
      <c r="A10" s="59"/>
      <c r="B10" s="60">
        <v>1</v>
      </c>
      <c r="C10" s="61">
        <v>2</v>
      </c>
      <c r="D10" s="62">
        <v>3</v>
      </c>
      <c r="E10" s="62">
        <v>4</v>
      </c>
      <c r="F10" s="62">
        <v>5</v>
      </c>
    </row>
    <row r="11" spans="1:6" s="64" customFormat="1" ht="12.75">
      <c r="A11" s="32" t="s">
        <v>714</v>
      </c>
      <c r="B11" s="63" t="s">
        <v>718</v>
      </c>
      <c r="C11" s="37" t="s">
        <v>10</v>
      </c>
      <c r="D11" s="36">
        <f>SUM(D12:D18)</f>
        <v>48028799</v>
      </c>
      <c r="E11" s="36">
        <f>SUM(E12:E18)</f>
        <v>40712323</v>
      </c>
      <c r="F11" s="36">
        <f>SUM(F12:F18)</f>
        <v>38766518</v>
      </c>
    </row>
    <row r="12" spans="1:6" s="24" customFormat="1" ht="25.5">
      <c r="A12" s="32" t="s">
        <v>717</v>
      </c>
      <c r="B12" s="38" t="s">
        <v>28</v>
      </c>
      <c r="C12" s="35" t="s">
        <v>283</v>
      </c>
      <c r="D12" s="33">
        <f>'№6 вед 2021-2023'!G41</f>
        <v>1897379</v>
      </c>
      <c r="E12" s="33">
        <f>'№6 вед 2021-2023'!H41</f>
        <v>1897379</v>
      </c>
      <c r="F12" s="33">
        <f>'№6 вед 2021-2023'!I41</f>
        <v>1197379</v>
      </c>
    </row>
    <row r="13" spans="1:6" s="24" customFormat="1" ht="38.25">
      <c r="A13" s="32" t="s">
        <v>719</v>
      </c>
      <c r="B13" s="38" t="s">
        <v>725</v>
      </c>
      <c r="C13" s="35" t="s">
        <v>284</v>
      </c>
      <c r="D13" s="33">
        <f>'№6 вед 2021-2023'!G13</f>
        <v>1915313</v>
      </c>
      <c r="E13" s="33">
        <f>'№6 вед 2021-2023'!H13</f>
        <v>1924854</v>
      </c>
      <c r="F13" s="33">
        <f>'№6 вед 2021-2023'!I13</f>
        <v>1556854</v>
      </c>
    </row>
    <row r="14" spans="1:6" s="24" customFormat="1" ht="38.25">
      <c r="A14" s="32" t="s">
        <v>462</v>
      </c>
      <c r="B14" s="38" t="s">
        <v>558</v>
      </c>
      <c r="C14" s="35" t="s">
        <v>285</v>
      </c>
      <c r="D14" s="33">
        <f>'№6 вед 2021-2023'!G47</f>
        <v>28958283</v>
      </c>
      <c r="E14" s="33">
        <f>'№6 вед 2021-2023'!H47</f>
        <v>22775664</v>
      </c>
      <c r="F14" s="33">
        <f>'№6 вед 2021-2023'!I47</f>
        <v>21888678</v>
      </c>
    </row>
    <row r="15" spans="1:6" s="24" customFormat="1" ht="12.75">
      <c r="A15" s="32" t="s">
        <v>463</v>
      </c>
      <c r="B15" s="34" t="s">
        <v>966</v>
      </c>
      <c r="C15" s="35" t="s">
        <v>967</v>
      </c>
      <c r="D15" s="33">
        <f>'№6 вед 2021-2023'!G73</f>
        <v>5800</v>
      </c>
      <c r="E15" s="33">
        <f>'№6 вед 2021-2023'!H73</f>
        <v>45400</v>
      </c>
      <c r="F15" s="33">
        <f>'№6 вед 2021-2023'!I73</f>
        <v>0</v>
      </c>
    </row>
    <row r="16" spans="1:6" s="24" customFormat="1" ht="25.5">
      <c r="A16" s="32" t="s">
        <v>464</v>
      </c>
      <c r="B16" s="38" t="s">
        <v>706</v>
      </c>
      <c r="C16" s="35" t="s">
        <v>286</v>
      </c>
      <c r="D16" s="33">
        <f>'№6 вед 2021-2023'!G23+'№6 вед 2021-2023'!G433</f>
        <v>11333929</v>
      </c>
      <c r="E16" s="33">
        <f>'№6 вед 2021-2023'!H23+'№6 вед 2021-2023'!H433</f>
        <v>10650931</v>
      </c>
      <c r="F16" s="33">
        <f>'№6 вед 2021-2023'!I23+'№6 вед 2021-2023'!I433</f>
        <v>10705512</v>
      </c>
    </row>
    <row r="17" spans="1:6" s="24" customFormat="1" ht="12.75">
      <c r="A17" s="32" t="s">
        <v>465</v>
      </c>
      <c r="B17" s="38" t="s">
        <v>488</v>
      </c>
      <c r="C17" s="35" t="s">
        <v>802</v>
      </c>
      <c r="D17" s="33">
        <f>'№6 вед 2021-2023'!G79</f>
        <v>200000</v>
      </c>
      <c r="E17" s="33">
        <f>'№6 вед 2021-2023'!H79</f>
        <v>200000</v>
      </c>
      <c r="F17" s="33">
        <f>'№6 вед 2021-2023'!I79</f>
        <v>200000</v>
      </c>
    </row>
    <row r="18" spans="1:6" s="24" customFormat="1" ht="12.75">
      <c r="A18" s="32" t="s">
        <v>466</v>
      </c>
      <c r="B18" s="65" t="s">
        <v>168</v>
      </c>
      <c r="C18" s="35" t="s">
        <v>611</v>
      </c>
      <c r="D18" s="33">
        <f>'№6 вед 2021-2023'!G85+'№6 вед 2021-2023'!G450</f>
        <v>3718095</v>
      </c>
      <c r="E18" s="33">
        <f>'№6 вед 2021-2023'!H85+'№6 вед 2021-2023'!H450</f>
        <v>3218095</v>
      </c>
      <c r="F18" s="33">
        <f>'№6 вед 2021-2023'!I85+'№6 вед 2021-2023'!I450</f>
        <v>3218095</v>
      </c>
    </row>
    <row r="19" spans="1:6" s="64" customFormat="1" ht="12.75">
      <c r="A19" s="32" t="s">
        <v>467</v>
      </c>
      <c r="B19" s="66" t="s">
        <v>629</v>
      </c>
      <c r="C19" s="37" t="s">
        <v>45</v>
      </c>
      <c r="D19" s="36">
        <f>D20</f>
        <v>806000</v>
      </c>
      <c r="E19" s="36">
        <f>E20</f>
        <v>829200</v>
      </c>
      <c r="F19" s="36">
        <f>F20</f>
        <v>0</v>
      </c>
    </row>
    <row r="20" spans="1:6" s="24" customFormat="1" ht="12.75">
      <c r="A20" s="32" t="s">
        <v>468</v>
      </c>
      <c r="B20" s="38" t="s">
        <v>44</v>
      </c>
      <c r="C20" s="35" t="s">
        <v>46</v>
      </c>
      <c r="D20" s="33">
        <f>'№6 вед 2021-2023'!G457</f>
        <v>806000</v>
      </c>
      <c r="E20" s="33">
        <f>'№6 вед 2021-2023'!H456</f>
        <v>829200</v>
      </c>
      <c r="F20" s="33">
        <f>'№6 вед 2021-2023'!I457</f>
        <v>0</v>
      </c>
    </row>
    <row r="21" spans="1:6" s="67" customFormat="1" ht="12.75">
      <c r="A21" s="32" t="s">
        <v>469</v>
      </c>
      <c r="B21" s="66" t="s">
        <v>634</v>
      </c>
      <c r="C21" s="37" t="s">
        <v>330</v>
      </c>
      <c r="D21" s="36">
        <f>D22</f>
        <v>4353748</v>
      </c>
      <c r="E21" s="36">
        <f>E22</f>
        <v>3294477</v>
      </c>
      <c r="F21" s="36">
        <f>F22</f>
        <v>3564891</v>
      </c>
    </row>
    <row r="22" spans="1:6" ht="25.5">
      <c r="A22" s="32" t="s">
        <v>470</v>
      </c>
      <c r="B22" s="157" t="s">
        <v>1605</v>
      </c>
      <c r="C22" s="35" t="s">
        <v>1117</v>
      </c>
      <c r="D22" s="33">
        <f>'№6 вед 2021-2023'!G127+'№6 вед 2021-2023'!G464</f>
        <v>4353748</v>
      </c>
      <c r="E22" s="33">
        <f>'№6 вед 2021-2023'!H127+'№6 вед 2021-2023'!H464</f>
        <v>3294477</v>
      </c>
      <c r="F22" s="33">
        <f>'№6 вед 2021-2023'!I127+'№6 вед 2021-2023'!I464</f>
        <v>3564891</v>
      </c>
    </row>
    <row r="23" spans="1:6" s="74" customFormat="1" ht="12.75">
      <c r="A23" s="32" t="s">
        <v>300</v>
      </c>
      <c r="B23" s="63" t="s">
        <v>492</v>
      </c>
      <c r="C23" s="37" t="s">
        <v>11</v>
      </c>
      <c r="D23" s="36">
        <f>SUM(D24:D27)</f>
        <v>31926600</v>
      </c>
      <c r="E23" s="36">
        <f>SUM(E24:E27)</f>
        <v>28252300</v>
      </c>
      <c r="F23" s="36">
        <f>SUM(F24:F27)</f>
        <v>28511300</v>
      </c>
    </row>
    <row r="24" spans="1:6" s="24" customFormat="1" ht="12.75">
      <c r="A24" s="32" t="s">
        <v>471</v>
      </c>
      <c r="B24" s="38" t="s">
        <v>493</v>
      </c>
      <c r="C24" s="35" t="s">
        <v>287</v>
      </c>
      <c r="D24" s="33">
        <f>'№6 вед 2021-2023'!G141</f>
        <v>2225700</v>
      </c>
      <c r="E24" s="33">
        <f>'№6 вед 2021-2023'!H141</f>
        <v>2225700</v>
      </c>
      <c r="F24" s="33">
        <f>'№6 вед 2021-2023'!I141</f>
        <v>2225700</v>
      </c>
    </row>
    <row r="25" spans="1:6" s="24" customFormat="1" ht="12.75">
      <c r="A25" s="32" t="s">
        <v>472</v>
      </c>
      <c r="B25" s="38" t="s">
        <v>801</v>
      </c>
      <c r="C25" s="35" t="s">
        <v>288</v>
      </c>
      <c r="D25" s="33">
        <f>'№6 вед 2021-2023'!G149</f>
        <v>20138000</v>
      </c>
      <c r="E25" s="33">
        <f>'№6 вед 2021-2023'!H149</f>
        <v>16371200</v>
      </c>
      <c r="F25" s="33">
        <f>'№6 вед 2021-2023'!I149</f>
        <v>16534000</v>
      </c>
    </row>
    <row r="26" spans="1:6" s="73" customFormat="1" ht="12.75">
      <c r="A26" s="32" t="s">
        <v>473</v>
      </c>
      <c r="B26" s="68" t="s">
        <v>1120</v>
      </c>
      <c r="C26" s="35" t="s">
        <v>1121</v>
      </c>
      <c r="D26" s="33">
        <f>'№6 вед 2021-2023'!G471</f>
        <v>8795500</v>
      </c>
      <c r="E26" s="33">
        <f>'№6 вед 2021-2023'!H471</f>
        <v>8888000</v>
      </c>
      <c r="F26" s="33">
        <f>'№6 вед 2021-2023'!I471</f>
        <v>8984200</v>
      </c>
    </row>
    <row r="27" spans="1:6" s="24" customFormat="1" ht="12.75">
      <c r="A27" s="32" t="s">
        <v>474</v>
      </c>
      <c r="B27" s="38" t="s">
        <v>603</v>
      </c>
      <c r="C27" s="35" t="s">
        <v>289</v>
      </c>
      <c r="D27" s="33">
        <f>'№6 вед 2021-2023'!G158</f>
        <v>767400</v>
      </c>
      <c r="E27" s="33">
        <f>'№6 вед 2021-2023'!H158</f>
        <v>767400</v>
      </c>
      <c r="F27" s="33">
        <f>'№6 вед 2021-2023'!I158</f>
        <v>767400</v>
      </c>
    </row>
    <row r="28" spans="1:6" s="73" customFormat="1" ht="12.75">
      <c r="A28" s="32" t="s">
        <v>475</v>
      </c>
      <c r="B28" s="63" t="s">
        <v>379</v>
      </c>
      <c r="C28" s="37" t="s">
        <v>12</v>
      </c>
      <c r="D28" s="36">
        <f>D29+D30</f>
        <v>6952600</v>
      </c>
      <c r="E28" s="36">
        <f>E29+E30</f>
        <v>7228200</v>
      </c>
      <c r="F28" s="36">
        <f>F29+F30</f>
        <v>7228200</v>
      </c>
    </row>
    <row r="29" spans="1:6" s="24" customFormat="1" ht="12.75">
      <c r="A29" s="32" t="s">
        <v>489</v>
      </c>
      <c r="B29" s="68" t="s">
        <v>836</v>
      </c>
      <c r="C29" s="35" t="s">
        <v>837</v>
      </c>
      <c r="D29" s="33">
        <f>'№6 вед 2021-2023'!G175</f>
        <v>62000</v>
      </c>
      <c r="E29" s="33">
        <f>'№6 вед 2021-2023'!H175</f>
        <v>62000</v>
      </c>
      <c r="F29" s="33">
        <f>'№6 вед 2021-2023'!I175</f>
        <v>62000</v>
      </c>
    </row>
    <row r="30" spans="1:6" s="24" customFormat="1" ht="12.75">
      <c r="A30" s="32" t="s">
        <v>490</v>
      </c>
      <c r="B30" s="157" t="s">
        <v>576</v>
      </c>
      <c r="C30" s="158" t="s">
        <v>588</v>
      </c>
      <c r="D30" s="33">
        <f>'№6 вед 2021-2023'!G181</f>
        <v>6890600</v>
      </c>
      <c r="E30" s="33">
        <f>'№6 вед 2021-2023'!H181</f>
        <v>7166200</v>
      </c>
      <c r="F30" s="33">
        <f>'№6 вед 2021-2023'!I181</f>
        <v>7166200</v>
      </c>
    </row>
    <row r="31" spans="1:6" s="64" customFormat="1" ht="12.75">
      <c r="A31" s="32" t="s">
        <v>491</v>
      </c>
      <c r="B31" s="63" t="s">
        <v>461</v>
      </c>
      <c r="C31" s="37" t="s">
        <v>13</v>
      </c>
      <c r="D31" s="36">
        <f>D32+D33+D34+D35+D36</f>
        <v>372279410</v>
      </c>
      <c r="E31" s="36">
        <f>E32+E33+E34+E35+E36</f>
        <v>355118866</v>
      </c>
      <c r="F31" s="36">
        <f>F32+F33+F34+F35+F36</f>
        <v>345787340</v>
      </c>
    </row>
    <row r="32" spans="1:6" s="24" customFormat="1" ht="12.75">
      <c r="A32" s="32" t="s">
        <v>301</v>
      </c>
      <c r="B32" s="38" t="s">
        <v>334</v>
      </c>
      <c r="C32" s="35" t="s">
        <v>290</v>
      </c>
      <c r="D32" s="33">
        <f>'№6 вед 2021-2023'!G301</f>
        <v>94637800</v>
      </c>
      <c r="E32" s="33">
        <f>'№6 вед 2021-2023'!H301</f>
        <v>90007600</v>
      </c>
      <c r="F32" s="33">
        <f>'№6 вед 2021-2023'!I301</f>
        <v>91267600</v>
      </c>
    </row>
    <row r="33" spans="1:6" s="24" customFormat="1" ht="12.75">
      <c r="A33" s="32" t="s">
        <v>494</v>
      </c>
      <c r="B33" s="38" t="s">
        <v>311</v>
      </c>
      <c r="C33" s="35" t="s">
        <v>291</v>
      </c>
      <c r="D33" s="33">
        <f>'№6 вед 2021-2023'!G313</f>
        <v>222718510</v>
      </c>
      <c r="E33" s="33">
        <f>'№6 вед 2021-2023'!H313</f>
        <v>214622291</v>
      </c>
      <c r="F33" s="33">
        <f>'№6 вед 2021-2023'!I313</f>
        <v>208820765</v>
      </c>
    </row>
    <row r="34" spans="1:6" s="24" customFormat="1" ht="12.75">
      <c r="A34" s="32" t="s">
        <v>798</v>
      </c>
      <c r="B34" s="68" t="s">
        <v>863</v>
      </c>
      <c r="C34" s="35" t="s">
        <v>864</v>
      </c>
      <c r="D34" s="33">
        <f>'№6 вед 2021-2023'!G207+'№6 вед 2021-2023'!G337</f>
        <v>23906400</v>
      </c>
      <c r="E34" s="33">
        <f>'№6 вед 2021-2023'!H207+'№6 вед 2021-2023'!H337</f>
        <v>21635400</v>
      </c>
      <c r="F34" s="33">
        <f>'№6 вед 2021-2023'!I337+'№6 вед 2021-2023'!I207</f>
        <v>20695400</v>
      </c>
    </row>
    <row r="35" spans="1:6" s="24" customFormat="1" ht="12.75">
      <c r="A35" s="32" t="s">
        <v>799</v>
      </c>
      <c r="B35" s="38" t="s">
        <v>865</v>
      </c>
      <c r="C35" s="35" t="s">
        <v>292</v>
      </c>
      <c r="D35" s="33">
        <f>'№6 вед 2021-2023'!G213+'№6 вед 2021-2023'!G357</f>
        <v>5326400</v>
      </c>
      <c r="E35" s="33">
        <f>'№6 вед 2021-2023'!H213+'№6 вед 2021-2023'!H357</f>
        <v>4958275</v>
      </c>
      <c r="F35" s="33">
        <f>'№6 вед 2021-2023'!I357+'№6 вед 2021-2023'!I213</f>
        <v>4963275</v>
      </c>
    </row>
    <row r="36" spans="1:6" s="24" customFormat="1" ht="12.75">
      <c r="A36" s="32" t="s">
        <v>800</v>
      </c>
      <c r="B36" s="38" t="s">
        <v>312</v>
      </c>
      <c r="C36" s="35" t="s">
        <v>293</v>
      </c>
      <c r="D36" s="33">
        <f>'№6 вед 2021-2023'!G375</f>
        <v>25690300</v>
      </c>
      <c r="E36" s="33">
        <f>'№6 вед 2021-2023'!H375</f>
        <v>23895300</v>
      </c>
      <c r="F36" s="33">
        <f>'№6 вед 2021-2023'!I375</f>
        <v>20040300</v>
      </c>
    </row>
    <row r="37" spans="1:6" s="64" customFormat="1" ht="12.75">
      <c r="A37" s="32" t="s">
        <v>727</v>
      </c>
      <c r="B37" s="66" t="s">
        <v>612</v>
      </c>
      <c r="C37" s="37" t="s">
        <v>14</v>
      </c>
      <c r="D37" s="36">
        <f>D38+D39</f>
        <v>80212683</v>
      </c>
      <c r="E37" s="36">
        <f>E38+E39</f>
        <v>70089816</v>
      </c>
      <c r="F37" s="36">
        <f>F38+F39</f>
        <v>70421912</v>
      </c>
    </row>
    <row r="38" spans="1:6" s="24" customFormat="1" ht="12.75">
      <c r="A38" s="32" t="s">
        <v>602</v>
      </c>
      <c r="B38" s="38" t="s">
        <v>316</v>
      </c>
      <c r="C38" s="35" t="s">
        <v>294</v>
      </c>
      <c r="D38" s="33">
        <f>'№6 вед 2021-2023'!G245</f>
        <v>56563983</v>
      </c>
      <c r="E38" s="33">
        <f>'№6 вед 2021-2023'!H245</f>
        <v>50767816</v>
      </c>
      <c r="F38" s="33">
        <f>'№6 вед 2021-2023'!I245</f>
        <v>51099912</v>
      </c>
    </row>
    <row r="39" spans="1:6" s="24" customFormat="1" ht="12.75">
      <c r="A39" s="32" t="s">
        <v>302</v>
      </c>
      <c r="B39" s="38" t="s">
        <v>387</v>
      </c>
      <c r="C39" s="35" t="s">
        <v>386</v>
      </c>
      <c r="D39" s="33">
        <f>'№6 вед 2021-2023'!G268</f>
        <v>23648700</v>
      </c>
      <c r="E39" s="33">
        <f>'№6 вед 2021-2023'!H268</f>
        <v>19322000</v>
      </c>
      <c r="F39" s="33">
        <f>'№6 вед 2021-2023'!I268</f>
        <v>19322000</v>
      </c>
    </row>
    <row r="40" spans="1:6" s="64" customFormat="1" ht="12.75">
      <c r="A40" s="32" t="s">
        <v>303</v>
      </c>
      <c r="B40" s="63" t="s">
        <v>796</v>
      </c>
      <c r="C40" s="37" t="s">
        <v>15</v>
      </c>
      <c r="D40" s="36">
        <f>D41</f>
        <v>151400</v>
      </c>
      <c r="E40" s="36">
        <f>E41</f>
        <v>151400</v>
      </c>
      <c r="F40" s="36">
        <f>F41</f>
        <v>151400</v>
      </c>
    </row>
    <row r="41" spans="1:6" s="24" customFormat="1" ht="12.75">
      <c r="A41" s="32" t="s">
        <v>304</v>
      </c>
      <c r="B41" s="38" t="s">
        <v>797</v>
      </c>
      <c r="C41" s="35" t="s">
        <v>388</v>
      </c>
      <c r="D41" s="33">
        <f>'№6 вед 2021-2023'!G485</f>
        <v>151400</v>
      </c>
      <c r="E41" s="33">
        <f>'№6 вед 2021-2023'!H485</f>
        <v>151400</v>
      </c>
      <c r="F41" s="33">
        <f>'№6 вед 2021-2023'!I485</f>
        <v>151400</v>
      </c>
    </row>
    <row r="42" spans="1:6" s="64" customFormat="1" ht="12.75">
      <c r="A42" s="32" t="s">
        <v>305</v>
      </c>
      <c r="B42" s="63" t="s">
        <v>313</v>
      </c>
      <c r="C42" s="37" t="s">
        <v>16</v>
      </c>
      <c r="D42" s="36">
        <f>D43+D44+D45+D46</f>
        <v>15762376</v>
      </c>
      <c r="E42" s="36">
        <f>E43+E44+E45+E46</f>
        <v>14847209</v>
      </c>
      <c r="F42" s="36">
        <f>F43+F44+F45+F46</f>
        <v>12868961</v>
      </c>
    </row>
    <row r="43" spans="1:6" s="24" customFormat="1" ht="12.75">
      <c r="A43" s="32" t="s">
        <v>306</v>
      </c>
      <c r="B43" s="38" t="s">
        <v>280</v>
      </c>
      <c r="C43" s="35" t="s">
        <v>295</v>
      </c>
      <c r="D43" s="33">
        <f>'№6 вед 2021-2023'!G188</f>
        <v>2293370</v>
      </c>
      <c r="E43" s="33">
        <f>'№6 вед 2021-2023'!H188</f>
        <v>2293370</v>
      </c>
      <c r="F43" s="33">
        <f>'№6 вед 2021-2023'!I188</f>
        <v>2293370</v>
      </c>
    </row>
    <row r="44" spans="1:6" s="24" customFormat="1" ht="12.75">
      <c r="A44" s="32" t="s">
        <v>380</v>
      </c>
      <c r="B44" s="38" t="s">
        <v>314</v>
      </c>
      <c r="C44" s="35" t="s">
        <v>296</v>
      </c>
      <c r="D44" s="33">
        <f>'№6 вед 2021-2023'!G406</f>
        <v>10881906</v>
      </c>
      <c r="E44" s="33">
        <f>'№6 вед 2021-2023'!H406</f>
        <v>9966739</v>
      </c>
      <c r="F44" s="33">
        <f>'№6 вед 2021-2023'!I406</f>
        <v>7988491</v>
      </c>
    </row>
    <row r="45" spans="1:6" s="24" customFormat="1" ht="12.75">
      <c r="A45" s="32" t="s">
        <v>307</v>
      </c>
      <c r="B45" s="38" t="s">
        <v>369</v>
      </c>
      <c r="C45" s="35" t="s">
        <v>7</v>
      </c>
      <c r="D45" s="33">
        <f>'№6 вед 2021-2023'!G423</f>
        <v>1852400</v>
      </c>
      <c r="E45" s="33">
        <f>'№6 вед 2021-2023'!H423</f>
        <v>1852400</v>
      </c>
      <c r="F45" s="33">
        <f>'№6 вед 2021-2023'!I423</f>
        <v>1852400</v>
      </c>
    </row>
    <row r="46" spans="1:6" s="24" customFormat="1" ht="12.75">
      <c r="A46" s="32" t="s">
        <v>308</v>
      </c>
      <c r="B46" s="38" t="s">
        <v>367</v>
      </c>
      <c r="C46" s="35" t="s">
        <v>8</v>
      </c>
      <c r="D46" s="33">
        <f>'№6 вед 2021-2023'!G197</f>
        <v>734700</v>
      </c>
      <c r="E46" s="33">
        <f>'№6 вед 2021-2023'!H197</f>
        <v>734700</v>
      </c>
      <c r="F46" s="33">
        <f>'№6 вед 2021-2023'!I197</f>
        <v>734700</v>
      </c>
    </row>
    <row r="47" spans="1:6" s="64" customFormat="1" ht="12.75">
      <c r="A47" s="32" t="s">
        <v>309</v>
      </c>
      <c r="B47" s="66" t="s">
        <v>282</v>
      </c>
      <c r="C47" s="37" t="s">
        <v>17</v>
      </c>
      <c r="D47" s="36">
        <f>D48</f>
        <v>4832000</v>
      </c>
      <c r="E47" s="36">
        <f>E48</f>
        <v>4430100</v>
      </c>
      <c r="F47" s="36">
        <f>F48</f>
        <v>4430100</v>
      </c>
    </row>
    <row r="48" spans="1:6" s="24" customFormat="1" ht="12.75">
      <c r="A48" s="32" t="s">
        <v>310</v>
      </c>
      <c r="B48" s="38" t="s">
        <v>394</v>
      </c>
      <c r="C48" s="35" t="s">
        <v>389</v>
      </c>
      <c r="D48" s="33">
        <f>'№6 вед 2021-2023'!G286</f>
        <v>4832000</v>
      </c>
      <c r="E48" s="33">
        <f>'№6 вед 2021-2023'!H286</f>
        <v>4430100</v>
      </c>
      <c r="F48" s="33">
        <f>'№6 вед 2021-2023'!I286</f>
        <v>4430100</v>
      </c>
    </row>
    <row r="49" spans="1:6" s="64" customFormat="1" ht="25.5">
      <c r="A49" s="32" t="s">
        <v>381</v>
      </c>
      <c r="B49" s="69" t="s">
        <v>754</v>
      </c>
      <c r="C49" s="37" t="s">
        <v>730</v>
      </c>
      <c r="D49" s="36">
        <f>D50+D51</f>
        <v>117457534</v>
      </c>
      <c r="E49" s="36">
        <f>E50+E51</f>
        <v>117080194</v>
      </c>
      <c r="F49" s="36">
        <f>F50+F51</f>
        <v>116891984</v>
      </c>
    </row>
    <row r="50" spans="1:6" s="24" customFormat="1" ht="25.5">
      <c r="A50" s="32" t="s">
        <v>382</v>
      </c>
      <c r="B50" s="31" t="s">
        <v>591</v>
      </c>
      <c r="C50" s="35" t="s">
        <v>587</v>
      </c>
      <c r="D50" s="33">
        <f>'№6 вед 2021-2023'!G492</f>
        <v>29495534</v>
      </c>
      <c r="E50" s="33">
        <f>'№6 вед 2021-2023'!H492</f>
        <v>26573634</v>
      </c>
      <c r="F50" s="33">
        <f>'№6 вед 2021-2023'!I492</f>
        <v>26573634</v>
      </c>
    </row>
    <row r="51" spans="1:6" s="24" customFormat="1" ht="12.75">
      <c r="A51" s="32" t="s">
        <v>383</v>
      </c>
      <c r="B51" s="34" t="s">
        <v>319</v>
      </c>
      <c r="C51" s="70" t="s">
        <v>144</v>
      </c>
      <c r="D51" s="71">
        <f>'№6 вед 2021-2023'!G501</f>
        <v>87962000</v>
      </c>
      <c r="E51" s="71">
        <f>'№6 вед 2021-2023'!H501</f>
        <v>90506560</v>
      </c>
      <c r="F51" s="33">
        <f>'№6 вед 2021-2023'!I501</f>
        <v>90318350</v>
      </c>
    </row>
    <row r="52" spans="1:6" s="24" customFormat="1" ht="12.75">
      <c r="A52" s="32" t="s">
        <v>20</v>
      </c>
      <c r="B52" s="31" t="s">
        <v>870</v>
      </c>
      <c r="C52" s="70"/>
      <c r="D52" s="71"/>
      <c r="E52" s="71">
        <f>'№6 вед 2021-2023'!H512</f>
        <v>9059271</v>
      </c>
      <c r="F52" s="33">
        <f>'№6 вед 2021-2023'!I512</f>
        <v>18288857</v>
      </c>
    </row>
    <row r="53" spans="1:6" s="73" customFormat="1" ht="12.75">
      <c r="A53" s="32" t="s">
        <v>21</v>
      </c>
      <c r="B53" s="63" t="s">
        <v>167</v>
      </c>
      <c r="C53" s="37"/>
      <c r="D53" s="36">
        <f>D11+D19+D21+D23+D28+D31+D37+D40+D42+D47+D49</f>
        <v>682763150</v>
      </c>
      <c r="E53" s="36">
        <f>E11+E19+E21+E23+E28+E31+E37+E40+E42+E47+E49+E52</f>
        <v>651093356</v>
      </c>
      <c r="F53" s="36">
        <f>F11+F19+F21+F23+F28+F31+F37+F40+F42+F47+F49+F52</f>
        <v>646911463</v>
      </c>
    </row>
  </sheetData>
  <sheetProtection/>
  <mergeCells count="6">
    <mergeCell ref="E1:F1"/>
    <mergeCell ref="E2:F2"/>
    <mergeCell ref="E3:F3"/>
    <mergeCell ref="E4:F4"/>
    <mergeCell ref="A6:F6"/>
    <mergeCell ref="A7:F7"/>
  </mergeCells>
  <printOptions/>
  <pageMargins left="0.7874015748031497" right="0.3937007874015748" top="0.1968503937007874" bottom="0.1968503937007874" header="0.5118110236220472" footer="0.5118110236220472"/>
  <pageSetup fitToHeight="3"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I517"/>
  <sheetViews>
    <sheetView view="pageBreakPreview" zoomScale="69" zoomScaleSheetLayoutView="69" zoomScalePageLayoutView="0" workbookViewId="0" topLeftCell="A1">
      <pane xSplit="9" ySplit="9" topLeftCell="J229" activePane="bottomRight" state="frozen"/>
      <selection pane="topLeft" activeCell="K103" sqref="K103"/>
      <selection pane="topRight" activeCell="K103" sqref="K103"/>
      <selection pane="bottomLeft" activeCell="K103" sqref="K103"/>
      <selection pane="bottomRight" activeCell="B239" sqref="B239"/>
    </sheetView>
  </sheetViews>
  <sheetFormatPr defaultColWidth="9.00390625" defaultRowHeight="15"/>
  <cols>
    <col min="1" max="1" width="8.28125" style="225" customWidth="1"/>
    <col min="2" max="2" width="62.421875" style="226" customWidth="1"/>
    <col min="3" max="3" width="7.7109375" style="225" customWidth="1"/>
    <col min="4" max="4" width="7.421875" style="225" customWidth="1"/>
    <col min="5" max="5" width="14.28125" style="225" customWidth="1"/>
    <col min="6" max="6" width="7.140625" style="225" customWidth="1"/>
    <col min="7" max="7" width="15.140625" style="240" customWidth="1"/>
    <col min="8" max="8" width="14.28125" style="240" customWidth="1"/>
    <col min="9" max="9" width="14.8515625" style="240" customWidth="1"/>
    <col min="10" max="16384" width="9.00390625" style="227" customWidth="1"/>
  </cols>
  <sheetData>
    <row r="1" spans="8:9" ht="15" customHeight="1">
      <c r="H1" s="453" t="s">
        <v>639</v>
      </c>
      <c r="I1" s="453"/>
    </row>
    <row r="2" spans="2:9" ht="16.5" customHeight="1">
      <c r="B2" s="232"/>
      <c r="H2" s="454" t="s">
        <v>1131</v>
      </c>
      <c r="I2" s="454"/>
    </row>
    <row r="3" spans="2:9" ht="14.25" customHeight="1">
      <c r="B3" s="232"/>
      <c r="H3" s="454" t="s">
        <v>318</v>
      </c>
      <c r="I3" s="454"/>
    </row>
    <row r="4" spans="2:9" ht="15" customHeight="1">
      <c r="B4" s="232"/>
      <c r="H4" s="454" t="s">
        <v>1562</v>
      </c>
      <c r="I4" s="454"/>
    </row>
    <row r="5" ht="15" customHeight="1">
      <c r="B5" s="232"/>
    </row>
    <row r="7" spans="1:9" ht="12.75">
      <c r="A7" s="455" t="s">
        <v>1666</v>
      </c>
      <c r="B7" s="455"/>
      <c r="C7" s="455"/>
      <c r="D7" s="455"/>
      <c r="E7" s="455"/>
      <c r="F7" s="455"/>
      <c r="G7" s="455"/>
      <c r="H7" s="455"/>
      <c r="I7" s="455"/>
    </row>
    <row r="8" spans="1:9" ht="12.75">
      <c r="A8" s="456" t="s">
        <v>278</v>
      </c>
      <c r="B8" s="456"/>
      <c r="C8" s="456"/>
      <c r="D8" s="456"/>
      <c r="E8" s="456"/>
      <c r="F8" s="456"/>
      <c r="G8" s="456"/>
      <c r="H8" s="456"/>
      <c r="I8" s="456"/>
    </row>
    <row r="9" spans="1:9" s="225" customFormat="1" ht="51" customHeight="1">
      <c r="A9" s="158" t="s">
        <v>713</v>
      </c>
      <c r="B9" s="272" t="s">
        <v>607</v>
      </c>
      <c r="C9" s="273" t="s">
        <v>608</v>
      </c>
      <c r="D9" s="273" t="s">
        <v>39</v>
      </c>
      <c r="E9" s="273" t="s">
        <v>609</v>
      </c>
      <c r="F9" s="273" t="s">
        <v>610</v>
      </c>
      <c r="G9" s="274" t="s">
        <v>1043</v>
      </c>
      <c r="H9" s="274" t="s">
        <v>1335</v>
      </c>
      <c r="I9" s="274" t="s">
        <v>1619</v>
      </c>
    </row>
    <row r="10" spans="1:9" s="276" customFormat="1" ht="12.75">
      <c r="A10" s="158"/>
      <c r="B10" s="272">
        <v>1</v>
      </c>
      <c r="C10" s="272">
        <v>2</v>
      </c>
      <c r="D10" s="272">
        <v>3</v>
      </c>
      <c r="E10" s="272">
        <v>4</v>
      </c>
      <c r="F10" s="272">
        <v>5</v>
      </c>
      <c r="G10" s="275">
        <v>8</v>
      </c>
      <c r="H10" s="275">
        <v>8</v>
      </c>
      <c r="I10" s="275">
        <v>8</v>
      </c>
    </row>
    <row r="11" spans="1:9" s="276" customFormat="1" ht="12.75">
      <c r="A11" s="158" t="s">
        <v>714</v>
      </c>
      <c r="B11" s="277" t="s">
        <v>833</v>
      </c>
      <c r="C11" s="278" t="s">
        <v>554</v>
      </c>
      <c r="D11" s="272"/>
      <c r="E11" s="272"/>
      <c r="F11" s="272"/>
      <c r="G11" s="279">
        <f>G12</f>
        <v>3964940</v>
      </c>
      <c r="H11" s="279">
        <f>H12</f>
        <v>3928281</v>
      </c>
      <c r="I11" s="279">
        <f>I12</f>
        <v>3558281</v>
      </c>
    </row>
    <row r="12" spans="1:9" ht="12.75">
      <c r="A12" s="158" t="s">
        <v>717</v>
      </c>
      <c r="B12" s="215" t="s">
        <v>718</v>
      </c>
      <c r="C12" s="158" t="s">
        <v>554</v>
      </c>
      <c r="D12" s="158" t="s">
        <v>10</v>
      </c>
      <c r="E12" s="158"/>
      <c r="F12" s="158"/>
      <c r="G12" s="280">
        <f>G13+G23</f>
        <v>3964940</v>
      </c>
      <c r="H12" s="280">
        <f>H13+H23</f>
        <v>3928281</v>
      </c>
      <c r="I12" s="280">
        <f>I13+I23</f>
        <v>3558281</v>
      </c>
    </row>
    <row r="13" spans="1:9" ht="38.25">
      <c r="A13" s="158" t="s">
        <v>719</v>
      </c>
      <c r="B13" s="281" t="s">
        <v>725</v>
      </c>
      <c r="C13" s="158" t="s">
        <v>554</v>
      </c>
      <c r="D13" s="158" t="s">
        <v>284</v>
      </c>
      <c r="E13" s="158"/>
      <c r="F13" s="158"/>
      <c r="G13" s="280">
        <f aca="true" t="shared" si="0" ref="G13:I15">G14</f>
        <v>1915313</v>
      </c>
      <c r="H13" s="280">
        <f t="shared" si="0"/>
        <v>1924854</v>
      </c>
      <c r="I13" s="280">
        <f t="shared" si="0"/>
        <v>1556854</v>
      </c>
    </row>
    <row r="14" spans="1:9" ht="25.5">
      <c r="A14" s="158" t="s">
        <v>462</v>
      </c>
      <c r="B14" s="282" t="s">
        <v>35</v>
      </c>
      <c r="C14" s="158" t="s">
        <v>554</v>
      </c>
      <c r="D14" s="158" t="s">
        <v>284</v>
      </c>
      <c r="E14" s="283" t="s">
        <v>56</v>
      </c>
      <c r="F14" s="158"/>
      <c r="G14" s="280">
        <f t="shared" si="0"/>
        <v>1915313</v>
      </c>
      <c r="H14" s="280">
        <f t="shared" si="0"/>
        <v>1924854</v>
      </c>
      <c r="I14" s="280">
        <f t="shared" si="0"/>
        <v>1556854</v>
      </c>
    </row>
    <row r="15" spans="1:9" ht="12.75">
      <c r="A15" s="158" t="s">
        <v>463</v>
      </c>
      <c r="B15" s="282" t="s">
        <v>560</v>
      </c>
      <c r="C15" s="158" t="s">
        <v>554</v>
      </c>
      <c r="D15" s="158" t="s">
        <v>284</v>
      </c>
      <c r="E15" s="283" t="s">
        <v>57</v>
      </c>
      <c r="F15" s="158"/>
      <c r="G15" s="280">
        <f>G16</f>
        <v>1915313</v>
      </c>
      <c r="H15" s="280">
        <f t="shared" si="0"/>
        <v>1924854</v>
      </c>
      <c r="I15" s="280">
        <f t="shared" si="0"/>
        <v>1556854</v>
      </c>
    </row>
    <row r="16" spans="1:9" ht="38.25">
      <c r="A16" s="158" t="s">
        <v>464</v>
      </c>
      <c r="B16" s="281" t="s">
        <v>1030</v>
      </c>
      <c r="C16" s="158" t="s">
        <v>554</v>
      </c>
      <c r="D16" s="158" t="s">
        <v>284</v>
      </c>
      <c r="E16" s="158" t="s">
        <v>58</v>
      </c>
      <c r="F16" s="158"/>
      <c r="G16" s="280">
        <f>G17+G19+G21</f>
        <v>1915313</v>
      </c>
      <c r="H16" s="280">
        <f>H17+H19+H21</f>
        <v>1924854</v>
      </c>
      <c r="I16" s="280">
        <f>I17+I19+I21</f>
        <v>1556854</v>
      </c>
    </row>
    <row r="17" spans="1:9" ht="51">
      <c r="A17" s="158" t="s">
        <v>465</v>
      </c>
      <c r="B17" s="282" t="s">
        <v>4</v>
      </c>
      <c r="C17" s="158" t="s">
        <v>554</v>
      </c>
      <c r="D17" s="158" t="s">
        <v>284</v>
      </c>
      <c r="E17" s="158" t="s">
        <v>58</v>
      </c>
      <c r="F17" s="283" t="s">
        <v>339</v>
      </c>
      <c r="G17" s="280">
        <f>G18</f>
        <v>1367204</v>
      </c>
      <c r="H17" s="280">
        <f>H18</f>
        <v>1367204</v>
      </c>
      <c r="I17" s="280">
        <f>I18</f>
        <v>1067204</v>
      </c>
    </row>
    <row r="18" spans="1:9" ht="25.5">
      <c r="A18" s="158" t="s">
        <v>466</v>
      </c>
      <c r="B18" s="282" t="s">
        <v>29</v>
      </c>
      <c r="C18" s="158" t="s">
        <v>554</v>
      </c>
      <c r="D18" s="158" t="s">
        <v>284</v>
      </c>
      <c r="E18" s="158" t="s">
        <v>58</v>
      </c>
      <c r="F18" s="283" t="s">
        <v>356</v>
      </c>
      <c r="G18" s="280">
        <v>1367204</v>
      </c>
      <c r="H18" s="280">
        <v>1367204</v>
      </c>
      <c r="I18" s="280">
        <f>1367204-300000</f>
        <v>1067204</v>
      </c>
    </row>
    <row r="19" spans="1:9" ht="38.25">
      <c r="A19" s="158" t="s">
        <v>467</v>
      </c>
      <c r="B19" s="282" t="s">
        <v>955</v>
      </c>
      <c r="C19" s="158" t="s">
        <v>554</v>
      </c>
      <c r="D19" s="158" t="s">
        <v>284</v>
      </c>
      <c r="E19" s="158" t="s">
        <v>58</v>
      </c>
      <c r="F19" s="283" t="s">
        <v>145</v>
      </c>
      <c r="G19" s="280">
        <f>G20</f>
        <v>538109</v>
      </c>
      <c r="H19" s="280">
        <f>H20</f>
        <v>547650</v>
      </c>
      <c r="I19" s="280">
        <f>I20</f>
        <v>479650</v>
      </c>
    </row>
    <row r="20" spans="1:9" ht="25.5">
      <c r="A20" s="158" t="s">
        <v>468</v>
      </c>
      <c r="B20" s="282" t="s">
        <v>390</v>
      </c>
      <c r="C20" s="158" t="s">
        <v>554</v>
      </c>
      <c r="D20" s="158" t="s">
        <v>284</v>
      </c>
      <c r="E20" s="158" t="s">
        <v>58</v>
      </c>
      <c r="F20" s="283" t="s">
        <v>721</v>
      </c>
      <c r="G20" s="280">
        <f>938109-400000</f>
        <v>538109</v>
      </c>
      <c r="H20" s="280">
        <v>547650</v>
      </c>
      <c r="I20" s="280">
        <v>479650</v>
      </c>
    </row>
    <row r="21" spans="1:9" ht="12.75">
      <c r="A21" s="158" t="s">
        <v>469</v>
      </c>
      <c r="B21" s="282" t="s">
        <v>32</v>
      </c>
      <c r="C21" s="158" t="s">
        <v>554</v>
      </c>
      <c r="D21" s="158" t="s">
        <v>284</v>
      </c>
      <c r="E21" s="158" t="s">
        <v>58</v>
      </c>
      <c r="F21" s="283" t="s">
        <v>31</v>
      </c>
      <c r="G21" s="280">
        <f>G22</f>
        <v>10000</v>
      </c>
      <c r="H21" s="280">
        <f>H22</f>
        <v>10000</v>
      </c>
      <c r="I21" s="280">
        <f>I22</f>
        <v>10000</v>
      </c>
    </row>
    <row r="22" spans="1:9" ht="12.75">
      <c r="A22" s="158" t="s">
        <v>470</v>
      </c>
      <c r="B22" s="282" t="s">
        <v>33</v>
      </c>
      <c r="C22" s="158" t="s">
        <v>554</v>
      </c>
      <c r="D22" s="158" t="s">
        <v>284</v>
      </c>
      <c r="E22" s="158" t="s">
        <v>58</v>
      </c>
      <c r="F22" s="283" t="s">
        <v>30</v>
      </c>
      <c r="G22" s="280">
        <v>10000</v>
      </c>
      <c r="H22" s="280">
        <v>10000</v>
      </c>
      <c r="I22" s="280">
        <v>10000</v>
      </c>
    </row>
    <row r="23" spans="1:9" ht="25.5">
      <c r="A23" s="158" t="s">
        <v>300</v>
      </c>
      <c r="B23" s="281" t="s">
        <v>706</v>
      </c>
      <c r="C23" s="158" t="s">
        <v>554</v>
      </c>
      <c r="D23" s="158" t="s">
        <v>286</v>
      </c>
      <c r="E23" s="158"/>
      <c r="F23" s="158"/>
      <c r="G23" s="280">
        <f aca="true" t="shared" si="1" ref="G23:I24">G24</f>
        <v>2049627</v>
      </c>
      <c r="H23" s="280">
        <f t="shared" si="1"/>
        <v>2003427</v>
      </c>
      <c r="I23" s="280">
        <f t="shared" si="1"/>
        <v>2001427</v>
      </c>
    </row>
    <row r="24" spans="1:9" ht="25.5">
      <c r="A24" s="158" t="s">
        <v>471</v>
      </c>
      <c r="B24" s="281" t="s">
        <v>564</v>
      </c>
      <c r="C24" s="158" t="s">
        <v>554</v>
      </c>
      <c r="D24" s="158" t="s">
        <v>286</v>
      </c>
      <c r="E24" s="158" t="s">
        <v>59</v>
      </c>
      <c r="F24" s="158"/>
      <c r="G24" s="280">
        <f t="shared" si="1"/>
        <v>2049627</v>
      </c>
      <c r="H24" s="280">
        <f t="shared" si="1"/>
        <v>2003427</v>
      </c>
      <c r="I24" s="280">
        <f t="shared" si="1"/>
        <v>2001427</v>
      </c>
    </row>
    <row r="25" spans="1:9" ht="12.75">
      <c r="A25" s="158" t="s">
        <v>472</v>
      </c>
      <c r="B25" s="281" t="s">
        <v>561</v>
      </c>
      <c r="C25" s="158" t="s">
        <v>554</v>
      </c>
      <c r="D25" s="158" t="s">
        <v>286</v>
      </c>
      <c r="E25" s="158" t="s">
        <v>60</v>
      </c>
      <c r="F25" s="158"/>
      <c r="G25" s="280">
        <f>G26+G31+G34</f>
        <v>2049627</v>
      </c>
      <c r="H25" s="280">
        <f>H26+H31+H34</f>
        <v>2003427</v>
      </c>
      <c r="I25" s="280">
        <f>I26+I31+I34</f>
        <v>2001427</v>
      </c>
    </row>
    <row r="26" spans="1:9" ht="38.25">
      <c r="A26" s="158" t="s">
        <v>473</v>
      </c>
      <c r="B26" s="281" t="s">
        <v>757</v>
      </c>
      <c r="C26" s="158" t="s">
        <v>554</v>
      </c>
      <c r="D26" s="158" t="s">
        <v>286</v>
      </c>
      <c r="E26" s="158" t="s">
        <v>61</v>
      </c>
      <c r="F26" s="158"/>
      <c r="G26" s="280">
        <f>G27+G29</f>
        <v>796169</v>
      </c>
      <c r="H26" s="280">
        <f>H27+H29</f>
        <v>749969</v>
      </c>
      <c r="I26" s="280">
        <f>I27+I29</f>
        <v>747969</v>
      </c>
    </row>
    <row r="27" spans="1:9" ht="51">
      <c r="A27" s="158" t="s">
        <v>474</v>
      </c>
      <c r="B27" s="282" t="s">
        <v>4</v>
      </c>
      <c r="C27" s="158" t="s">
        <v>554</v>
      </c>
      <c r="D27" s="158" t="s">
        <v>286</v>
      </c>
      <c r="E27" s="158" t="s">
        <v>61</v>
      </c>
      <c r="F27" s="283" t="s">
        <v>339</v>
      </c>
      <c r="G27" s="280">
        <f>G28</f>
        <v>716814</v>
      </c>
      <c r="H27" s="280">
        <f>H28</f>
        <v>688814</v>
      </c>
      <c r="I27" s="280">
        <f>I28</f>
        <v>688814</v>
      </c>
    </row>
    <row r="28" spans="1:9" ht="25.5">
      <c r="A28" s="158" t="s">
        <v>475</v>
      </c>
      <c r="B28" s="282" t="s">
        <v>29</v>
      </c>
      <c r="C28" s="158" t="s">
        <v>554</v>
      </c>
      <c r="D28" s="158" t="s">
        <v>286</v>
      </c>
      <c r="E28" s="158" t="s">
        <v>61</v>
      </c>
      <c r="F28" s="283" t="s">
        <v>356</v>
      </c>
      <c r="G28" s="280">
        <v>716814</v>
      </c>
      <c r="H28" s="280">
        <v>688814</v>
      </c>
      <c r="I28" s="280">
        <v>688814</v>
      </c>
    </row>
    <row r="29" spans="1:9" ht="38.25">
      <c r="A29" s="158" t="s">
        <v>489</v>
      </c>
      <c r="B29" s="282" t="s">
        <v>955</v>
      </c>
      <c r="C29" s="158" t="s">
        <v>554</v>
      </c>
      <c r="D29" s="158" t="s">
        <v>286</v>
      </c>
      <c r="E29" s="158" t="s">
        <v>61</v>
      </c>
      <c r="F29" s="283" t="s">
        <v>145</v>
      </c>
      <c r="G29" s="280">
        <f>G30</f>
        <v>79355</v>
      </c>
      <c r="H29" s="280">
        <f>H30</f>
        <v>61155</v>
      </c>
      <c r="I29" s="280">
        <f>I30</f>
        <v>59155</v>
      </c>
    </row>
    <row r="30" spans="1:9" ht="25.5">
      <c r="A30" s="158" t="s">
        <v>490</v>
      </c>
      <c r="B30" s="282" t="s">
        <v>390</v>
      </c>
      <c r="C30" s="158" t="s">
        <v>554</v>
      </c>
      <c r="D30" s="158" t="s">
        <v>286</v>
      </c>
      <c r="E30" s="158" t="s">
        <v>61</v>
      </c>
      <c r="F30" s="283" t="s">
        <v>721</v>
      </c>
      <c r="G30" s="280">
        <v>79355</v>
      </c>
      <c r="H30" s="280">
        <v>61155</v>
      </c>
      <c r="I30" s="280">
        <v>59155</v>
      </c>
    </row>
    <row r="31" spans="1:9" ht="38.25">
      <c r="A31" s="158" t="s">
        <v>491</v>
      </c>
      <c r="B31" s="215" t="s">
        <v>1033</v>
      </c>
      <c r="C31" s="158" t="s">
        <v>554</v>
      </c>
      <c r="D31" s="158" t="s">
        <v>286</v>
      </c>
      <c r="E31" s="158" t="s">
        <v>62</v>
      </c>
      <c r="F31" s="158"/>
      <c r="G31" s="280">
        <f aca="true" t="shared" si="2" ref="G31:I32">G32</f>
        <v>1042226</v>
      </c>
      <c r="H31" s="280">
        <f t="shared" si="2"/>
        <v>1042226</v>
      </c>
      <c r="I31" s="280">
        <f t="shared" si="2"/>
        <v>1042226</v>
      </c>
    </row>
    <row r="32" spans="1:9" ht="51">
      <c r="A32" s="158" t="s">
        <v>301</v>
      </c>
      <c r="B32" s="282" t="s">
        <v>4</v>
      </c>
      <c r="C32" s="158" t="s">
        <v>554</v>
      </c>
      <c r="D32" s="158" t="s">
        <v>286</v>
      </c>
      <c r="E32" s="158" t="s">
        <v>62</v>
      </c>
      <c r="F32" s="283" t="s">
        <v>339</v>
      </c>
      <c r="G32" s="280">
        <f t="shared" si="2"/>
        <v>1042226</v>
      </c>
      <c r="H32" s="280">
        <f t="shared" si="2"/>
        <v>1042226</v>
      </c>
      <c r="I32" s="280">
        <f t="shared" si="2"/>
        <v>1042226</v>
      </c>
    </row>
    <row r="33" spans="1:9" ht="25.5">
      <c r="A33" s="158" t="s">
        <v>494</v>
      </c>
      <c r="B33" s="282" t="s">
        <v>29</v>
      </c>
      <c r="C33" s="158" t="s">
        <v>554</v>
      </c>
      <c r="D33" s="158" t="s">
        <v>286</v>
      </c>
      <c r="E33" s="158" t="s">
        <v>62</v>
      </c>
      <c r="F33" s="283" t="s">
        <v>356</v>
      </c>
      <c r="G33" s="280">
        <v>1042226</v>
      </c>
      <c r="H33" s="280">
        <v>1042226</v>
      </c>
      <c r="I33" s="280">
        <v>1042226</v>
      </c>
    </row>
    <row r="34" spans="1:9" ht="102">
      <c r="A34" s="158" t="s">
        <v>798</v>
      </c>
      <c r="B34" s="281" t="s">
        <v>815</v>
      </c>
      <c r="C34" s="158" t="s">
        <v>554</v>
      </c>
      <c r="D34" s="158" t="s">
        <v>286</v>
      </c>
      <c r="E34" s="158" t="s">
        <v>816</v>
      </c>
      <c r="F34" s="283"/>
      <c r="G34" s="280">
        <f>G35+G37</f>
        <v>211232</v>
      </c>
      <c r="H34" s="280">
        <f>H35+H37</f>
        <v>211232</v>
      </c>
      <c r="I34" s="280">
        <f>I35+I37</f>
        <v>211232</v>
      </c>
    </row>
    <row r="35" spans="1:9" ht="51">
      <c r="A35" s="158" t="s">
        <v>799</v>
      </c>
      <c r="B35" s="282" t="s">
        <v>4</v>
      </c>
      <c r="C35" s="158" t="s">
        <v>554</v>
      </c>
      <c r="D35" s="158" t="s">
        <v>286</v>
      </c>
      <c r="E35" s="158" t="s">
        <v>816</v>
      </c>
      <c r="F35" s="283" t="s">
        <v>339</v>
      </c>
      <c r="G35" s="280">
        <f>G36</f>
        <v>210431.2</v>
      </c>
      <c r="H35" s="280">
        <f>H36</f>
        <v>210431.2</v>
      </c>
      <c r="I35" s="280">
        <f>I36</f>
        <v>210431.2</v>
      </c>
    </row>
    <row r="36" spans="1:9" ht="25.5">
      <c r="A36" s="158" t="s">
        <v>800</v>
      </c>
      <c r="B36" s="282" t="s">
        <v>29</v>
      </c>
      <c r="C36" s="158" t="s">
        <v>554</v>
      </c>
      <c r="D36" s="158" t="s">
        <v>286</v>
      </c>
      <c r="E36" s="158" t="s">
        <v>816</v>
      </c>
      <c r="F36" s="283" t="s">
        <v>356</v>
      </c>
      <c r="G36" s="280">
        <v>210431.2</v>
      </c>
      <c r="H36" s="280">
        <v>210431.2</v>
      </c>
      <c r="I36" s="280">
        <v>210431.2</v>
      </c>
    </row>
    <row r="37" spans="1:9" ht="38.25">
      <c r="A37" s="158" t="s">
        <v>727</v>
      </c>
      <c r="B37" s="282" t="s">
        <v>955</v>
      </c>
      <c r="C37" s="158" t="s">
        <v>554</v>
      </c>
      <c r="D37" s="158" t="s">
        <v>286</v>
      </c>
      <c r="E37" s="158" t="s">
        <v>816</v>
      </c>
      <c r="F37" s="283" t="s">
        <v>145</v>
      </c>
      <c r="G37" s="280">
        <f>G38</f>
        <v>800.8</v>
      </c>
      <c r="H37" s="280">
        <f>H38</f>
        <v>800.8</v>
      </c>
      <c r="I37" s="280">
        <f>I38</f>
        <v>800.8</v>
      </c>
    </row>
    <row r="38" spans="1:9" ht="25.5">
      <c r="A38" s="158" t="s">
        <v>602</v>
      </c>
      <c r="B38" s="282" t="s">
        <v>390</v>
      </c>
      <c r="C38" s="158" t="s">
        <v>554</v>
      </c>
      <c r="D38" s="158" t="s">
        <v>286</v>
      </c>
      <c r="E38" s="158" t="s">
        <v>816</v>
      </c>
      <c r="F38" s="283" t="s">
        <v>721</v>
      </c>
      <c r="G38" s="280">
        <v>800.8</v>
      </c>
      <c r="H38" s="280">
        <v>800.8</v>
      </c>
      <c r="I38" s="280">
        <v>800.8</v>
      </c>
    </row>
    <row r="39" spans="1:9" ht="12.75">
      <c r="A39" s="158" t="s">
        <v>302</v>
      </c>
      <c r="B39" s="284" t="s">
        <v>716</v>
      </c>
      <c r="C39" s="278" t="s">
        <v>715</v>
      </c>
      <c r="D39" s="285"/>
      <c r="E39" s="285"/>
      <c r="F39" s="285"/>
      <c r="G39" s="279">
        <f>G40+G126+G140+G174+G187</f>
        <v>71380475</v>
      </c>
      <c r="H39" s="279">
        <f>H40+H126+H140+H174+H187</f>
        <v>60186985</v>
      </c>
      <c r="I39" s="279">
        <f>I40+I126+I140+I174+I187</f>
        <v>58987813</v>
      </c>
    </row>
    <row r="40" spans="1:9" ht="12.75">
      <c r="A40" s="158" t="s">
        <v>303</v>
      </c>
      <c r="B40" s="215" t="s">
        <v>718</v>
      </c>
      <c r="C40" s="158" t="s">
        <v>715</v>
      </c>
      <c r="D40" s="158" t="s">
        <v>10</v>
      </c>
      <c r="E40" s="158"/>
      <c r="F40" s="158"/>
      <c r="G40" s="280">
        <f>G47+G79+G85+G41+G73</f>
        <v>34732657</v>
      </c>
      <c r="H40" s="280">
        <f>H47+H79+H85+H41+H73</f>
        <v>28089638</v>
      </c>
      <c r="I40" s="280">
        <f>I47+I79+I85+I41+I73</f>
        <v>26457252</v>
      </c>
    </row>
    <row r="41" spans="1:9" ht="25.5">
      <c r="A41" s="158" t="s">
        <v>304</v>
      </c>
      <c r="B41" s="281" t="s">
        <v>28</v>
      </c>
      <c r="C41" s="158" t="s">
        <v>715</v>
      </c>
      <c r="D41" s="158" t="s">
        <v>283</v>
      </c>
      <c r="E41" s="158"/>
      <c r="F41" s="158"/>
      <c r="G41" s="280">
        <f aca="true" t="shared" si="3" ref="G41:I45">G42</f>
        <v>1897379</v>
      </c>
      <c r="H41" s="280">
        <f t="shared" si="3"/>
        <v>1897379</v>
      </c>
      <c r="I41" s="280">
        <f t="shared" si="3"/>
        <v>1197379</v>
      </c>
    </row>
    <row r="42" spans="1:9" ht="25.5">
      <c r="A42" s="158" t="s">
        <v>305</v>
      </c>
      <c r="B42" s="281" t="s">
        <v>34</v>
      </c>
      <c r="C42" s="158" t="s">
        <v>715</v>
      </c>
      <c r="D42" s="158" t="s">
        <v>283</v>
      </c>
      <c r="E42" s="158" t="s">
        <v>53</v>
      </c>
      <c r="F42" s="158"/>
      <c r="G42" s="280">
        <f t="shared" si="3"/>
        <v>1897379</v>
      </c>
      <c r="H42" s="280">
        <f t="shared" si="3"/>
        <v>1897379</v>
      </c>
      <c r="I42" s="280">
        <f t="shared" si="3"/>
        <v>1197379</v>
      </c>
    </row>
    <row r="43" spans="1:9" ht="12.75">
      <c r="A43" s="158" t="s">
        <v>306</v>
      </c>
      <c r="B43" s="281" t="s">
        <v>567</v>
      </c>
      <c r="C43" s="158" t="s">
        <v>715</v>
      </c>
      <c r="D43" s="158" t="s">
        <v>283</v>
      </c>
      <c r="E43" s="158" t="s">
        <v>54</v>
      </c>
      <c r="F43" s="158"/>
      <c r="G43" s="280">
        <f>G44</f>
        <v>1897379</v>
      </c>
      <c r="H43" s="280">
        <f t="shared" si="3"/>
        <v>1897379</v>
      </c>
      <c r="I43" s="280">
        <f t="shared" si="3"/>
        <v>1197379</v>
      </c>
    </row>
    <row r="44" spans="1:9" ht="51">
      <c r="A44" s="158" t="s">
        <v>380</v>
      </c>
      <c r="B44" s="281" t="s">
        <v>563</v>
      </c>
      <c r="C44" s="158" t="s">
        <v>715</v>
      </c>
      <c r="D44" s="158" t="s">
        <v>283</v>
      </c>
      <c r="E44" s="158" t="s">
        <v>55</v>
      </c>
      <c r="F44" s="158"/>
      <c r="G44" s="280">
        <f t="shared" si="3"/>
        <v>1897379</v>
      </c>
      <c r="H44" s="280">
        <f t="shared" si="3"/>
        <v>1897379</v>
      </c>
      <c r="I44" s="280">
        <f t="shared" si="3"/>
        <v>1197379</v>
      </c>
    </row>
    <row r="45" spans="1:9" ht="51">
      <c r="A45" s="158" t="s">
        <v>307</v>
      </c>
      <c r="B45" s="282" t="s">
        <v>4</v>
      </c>
      <c r="C45" s="158" t="s">
        <v>715</v>
      </c>
      <c r="D45" s="158" t="s">
        <v>283</v>
      </c>
      <c r="E45" s="158" t="s">
        <v>55</v>
      </c>
      <c r="F45" s="158" t="s">
        <v>339</v>
      </c>
      <c r="G45" s="280">
        <f t="shared" si="3"/>
        <v>1897379</v>
      </c>
      <c r="H45" s="280">
        <f t="shared" si="3"/>
        <v>1897379</v>
      </c>
      <c r="I45" s="280">
        <f t="shared" si="3"/>
        <v>1197379</v>
      </c>
    </row>
    <row r="46" spans="1:9" ht="25.5">
      <c r="A46" s="158" t="s">
        <v>308</v>
      </c>
      <c r="B46" s="282" t="s">
        <v>29</v>
      </c>
      <c r="C46" s="158" t="s">
        <v>715</v>
      </c>
      <c r="D46" s="158" t="s">
        <v>283</v>
      </c>
      <c r="E46" s="158" t="s">
        <v>55</v>
      </c>
      <c r="F46" s="158" t="s">
        <v>356</v>
      </c>
      <c r="G46" s="280">
        <v>1897379</v>
      </c>
      <c r="H46" s="280">
        <v>1897379</v>
      </c>
      <c r="I46" s="280">
        <f>1897379-700000</f>
        <v>1197379</v>
      </c>
    </row>
    <row r="47" spans="1:9" ht="38.25">
      <c r="A47" s="158" t="s">
        <v>309</v>
      </c>
      <c r="B47" s="281" t="s">
        <v>558</v>
      </c>
      <c r="C47" s="158" t="s">
        <v>715</v>
      </c>
      <c r="D47" s="158" t="s">
        <v>285</v>
      </c>
      <c r="E47" s="158"/>
      <c r="F47" s="158"/>
      <c r="G47" s="280">
        <f>G48+G53</f>
        <v>28958283</v>
      </c>
      <c r="H47" s="280">
        <f>H48+H53</f>
        <v>22775664</v>
      </c>
      <c r="I47" s="280">
        <f>I48+I53</f>
        <v>21888678</v>
      </c>
    </row>
    <row r="48" spans="1:9" ht="25.5">
      <c r="A48" s="158" t="s">
        <v>310</v>
      </c>
      <c r="B48" s="215" t="s">
        <v>1012</v>
      </c>
      <c r="C48" s="283" t="s">
        <v>715</v>
      </c>
      <c r="D48" s="283" t="s">
        <v>285</v>
      </c>
      <c r="E48" s="283" t="s">
        <v>63</v>
      </c>
      <c r="F48" s="158"/>
      <c r="G48" s="280">
        <f aca="true" t="shared" si="4" ref="G48:I49">G49</f>
        <v>722938</v>
      </c>
      <c r="H48" s="280">
        <f t="shared" si="4"/>
        <v>722938</v>
      </c>
      <c r="I48" s="280">
        <f t="shared" si="4"/>
        <v>722938</v>
      </c>
    </row>
    <row r="49" spans="1:9" ht="12.75">
      <c r="A49" s="158" t="s">
        <v>381</v>
      </c>
      <c r="B49" s="286" t="s">
        <v>565</v>
      </c>
      <c r="C49" s="283" t="s">
        <v>715</v>
      </c>
      <c r="D49" s="283" t="s">
        <v>285</v>
      </c>
      <c r="E49" s="283" t="s">
        <v>64</v>
      </c>
      <c r="F49" s="158"/>
      <c r="G49" s="280">
        <f t="shared" si="4"/>
        <v>722938</v>
      </c>
      <c r="H49" s="280">
        <f t="shared" si="4"/>
        <v>722938</v>
      </c>
      <c r="I49" s="280">
        <f t="shared" si="4"/>
        <v>722938</v>
      </c>
    </row>
    <row r="50" spans="1:9" ht="51">
      <c r="A50" s="158" t="s">
        <v>382</v>
      </c>
      <c r="B50" s="281" t="s">
        <v>1013</v>
      </c>
      <c r="C50" s="283" t="s">
        <v>715</v>
      </c>
      <c r="D50" s="283" t="s">
        <v>285</v>
      </c>
      <c r="E50" s="283" t="s">
        <v>52</v>
      </c>
      <c r="F50" s="158"/>
      <c r="G50" s="280">
        <f aca="true" t="shared" si="5" ref="G50:I51">G51</f>
        <v>722938</v>
      </c>
      <c r="H50" s="280">
        <f t="shared" si="5"/>
        <v>722938</v>
      </c>
      <c r="I50" s="280">
        <f t="shared" si="5"/>
        <v>722938</v>
      </c>
    </row>
    <row r="51" spans="1:9" ht="51">
      <c r="A51" s="158" t="s">
        <v>383</v>
      </c>
      <c r="B51" s="282" t="s">
        <v>4</v>
      </c>
      <c r="C51" s="283" t="s">
        <v>715</v>
      </c>
      <c r="D51" s="283" t="s">
        <v>285</v>
      </c>
      <c r="E51" s="283" t="s">
        <v>52</v>
      </c>
      <c r="F51" s="158" t="s">
        <v>339</v>
      </c>
      <c r="G51" s="280">
        <f t="shared" si="5"/>
        <v>722938</v>
      </c>
      <c r="H51" s="280">
        <f t="shared" si="5"/>
        <v>722938</v>
      </c>
      <c r="I51" s="280">
        <f t="shared" si="5"/>
        <v>722938</v>
      </c>
    </row>
    <row r="52" spans="1:9" ht="25.5">
      <c r="A52" s="158" t="s">
        <v>20</v>
      </c>
      <c r="B52" s="282" t="s">
        <v>29</v>
      </c>
      <c r="C52" s="283" t="s">
        <v>715</v>
      </c>
      <c r="D52" s="283" t="s">
        <v>285</v>
      </c>
      <c r="E52" s="283" t="s">
        <v>52</v>
      </c>
      <c r="F52" s="158" t="s">
        <v>356</v>
      </c>
      <c r="G52" s="280">
        <v>722938</v>
      </c>
      <c r="H52" s="280">
        <v>722938</v>
      </c>
      <c r="I52" s="280">
        <v>722938</v>
      </c>
    </row>
    <row r="53" spans="1:9" ht="12.75">
      <c r="A53" s="158" t="s">
        <v>21</v>
      </c>
      <c r="B53" s="281" t="s">
        <v>26</v>
      </c>
      <c r="C53" s="158" t="s">
        <v>715</v>
      </c>
      <c r="D53" s="158" t="s">
        <v>285</v>
      </c>
      <c r="E53" s="158" t="s">
        <v>65</v>
      </c>
      <c r="F53" s="158"/>
      <c r="G53" s="280">
        <f>G54</f>
        <v>28235345</v>
      </c>
      <c r="H53" s="280">
        <f>H54</f>
        <v>22052726</v>
      </c>
      <c r="I53" s="280">
        <f>I54</f>
        <v>21165740</v>
      </c>
    </row>
    <row r="54" spans="1:9" ht="12.75">
      <c r="A54" s="158" t="s">
        <v>1732</v>
      </c>
      <c r="B54" s="281" t="s">
        <v>758</v>
      </c>
      <c r="C54" s="158" t="s">
        <v>715</v>
      </c>
      <c r="D54" s="158" t="s">
        <v>285</v>
      </c>
      <c r="E54" s="158" t="s">
        <v>66</v>
      </c>
      <c r="F54" s="158"/>
      <c r="G54" s="280">
        <f>G55+G60+G67+G70</f>
        <v>28235345</v>
      </c>
      <c r="H54" s="280">
        <f>H55+H60+H67+H70</f>
        <v>22052726</v>
      </c>
      <c r="I54" s="280">
        <f>I55+I60+I67+I70</f>
        <v>21165740</v>
      </c>
    </row>
    <row r="55" spans="1:9" ht="51">
      <c r="A55" s="158" t="s">
        <v>1733</v>
      </c>
      <c r="B55" s="287" t="s">
        <v>834</v>
      </c>
      <c r="C55" s="158" t="s">
        <v>715</v>
      </c>
      <c r="D55" s="158" t="s">
        <v>285</v>
      </c>
      <c r="E55" s="288" t="s">
        <v>67</v>
      </c>
      <c r="F55" s="158"/>
      <c r="G55" s="280">
        <f>G56+G58</f>
        <v>729900</v>
      </c>
      <c r="H55" s="280">
        <f>H56+H58</f>
        <v>729900</v>
      </c>
      <c r="I55" s="280">
        <f>I56+I58</f>
        <v>729900</v>
      </c>
    </row>
    <row r="56" spans="1:9" ht="51">
      <c r="A56" s="158" t="s">
        <v>277</v>
      </c>
      <c r="B56" s="282" t="s">
        <v>4</v>
      </c>
      <c r="C56" s="288" t="s">
        <v>715</v>
      </c>
      <c r="D56" s="288" t="s">
        <v>285</v>
      </c>
      <c r="E56" s="288" t="s">
        <v>67</v>
      </c>
      <c r="F56" s="283" t="s">
        <v>339</v>
      </c>
      <c r="G56" s="280">
        <f>G57</f>
        <v>670880</v>
      </c>
      <c r="H56" s="280">
        <f>H57</f>
        <v>670880</v>
      </c>
      <c r="I56" s="280">
        <f>I57</f>
        <v>670880</v>
      </c>
    </row>
    <row r="57" spans="1:9" ht="25.5">
      <c r="A57" s="158" t="s">
        <v>761</v>
      </c>
      <c r="B57" s="282" t="s">
        <v>29</v>
      </c>
      <c r="C57" s="158" t="s">
        <v>715</v>
      </c>
      <c r="D57" s="158" t="s">
        <v>285</v>
      </c>
      <c r="E57" s="288" t="s">
        <v>67</v>
      </c>
      <c r="F57" s="283" t="s">
        <v>356</v>
      </c>
      <c r="G57" s="280">
        <v>670880</v>
      </c>
      <c r="H57" s="280">
        <v>670880</v>
      </c>
      <c r="I57" s="280">
        <v>670880</v>
      </c>
    </row>
    <row r="58" spans="1:9" ht="38.25">
      <c r="A58" s="158" t="s">
        <v>762</v>
      </c>
      <c r="B58" s="282" t="s">
        <v>955</v>
      </c>
      <c r="C58" s="158" t="s">
        <v>715</v>
      </c>
      <c r="D58" s="158" t="s">
        <v>285</v>
      </c>
      <c r="E58" s="288" t="s">
        <v>67</v>
      </c>
      <c r="F58" s="283" t="s">
        <v>145</v>
      </c>
      <c r="G58" s="280">
        <f>G59</f>
        <v>59020</v>
      </c>
      <c r="H58" s="280">
        <f>H59</f>
        <v>59020</v>
      </c>
      <c r="I58" s="280">
        <f>I59</f>
        <v>59020</v>
      </c>
    </row>
    <row r="59" spans="1:9" ht="25.5">
      <c r="A59" s="158" t="s">
        <v>763</v>
      </c>
      <c r="B59" s="282" t="s">
        <v>390</v>
      </c>
      <c r="C59" s="158" t="s">
        <v>715</v>
      </c>
      <c r="D59" s="158" t="s">
        <v>285</v>
      </c>
      <c r="E59" s="288" t="s">
        <v>67</v>
      </c>
      <c r="F59" s="283" t="s">
        <v>721</v>
      </c>
      <c r="G59" s="280">
        <v>59020</v>
      </c>
      <c r="H59" s="280">
        <v>59020</v>
      </c>
      <c r="I59" s="280">
        <v>59020</v>
      </c>
    </row>
    <row r="60" spans="1:9" ht="51">
      <c r="A60" s="158" t="s">
        <v>1044</v>
      </c>
      <c r="B60" s="281" t="s">
        <v>1031</v>
      </c>
      <c r="C60" s="158" t="s">
        <v>715</v>
      </c>
      <c r="D60" s="158" t="s">
        <v>285</v>
      </c>
      <c r="E60" s="158" t="s">
        <v>68</v>
      </c>
      <c r="F60" s="158"/>
      <c r="G60" s="280">
        <f>G61+G63+G65</f>
        <v>26163713</v>
      </c>
      <c r="H60" s="280">
        <f>H61+H63+H65</f>
        <v>19981094</v>
      </c>
      <c r="I60" s="280">
        <f>I61+I63+I65</f>
        <v>19094108</v>
      </c>
    </row>
    <row r="61" spans="1:9" ht="51">
      <c r="A61" s="158" t="s">
        <v>1045</v>
      </c>
      <c r="B61" s="282" t="s">
        <v>4</v>
      </c>
      <c r="C61" s="158" t="s">
        <v>715</v>
      </c>
      <c r="D61" s="158" t="s">
        <v>285</v>
      </c>
      <c r="E61" s="158" t="s">
        <v>68</v>
      </c>
      <c r="F61" s="283" t="s">
        <v>339</v>
      </c>
      <c r="G61" s="280">
        <f>G62</f>
        <v>19419443</v>
      </c>
      <c r="H61" s="280">
        <f>H62</f>
        <v>15944971</v>
      </c>
      <c r="I61" s="280">
        <f>I62</f>
        <v>14944971</v>
      </c>
    </row>
    <row r="62" spans="1:9" ht="25.5">
      <c r="A62" s="158" t="s">
        <v>1734</v>
      </c>
      <c r="B62" s="282" t="s">
        <v>29</v>
      </c>
      <c r="C62" s="158" t="s">
        <v>715</v>
      </c>
      <c r="D62" s="158" t="s">
        <v>285</v>
      </c>
      <c r="E62" s="158" t="s">
        <v>68</v>
      </c>
      <c r="F62" s="283" t="s">
        <v>356</v>
      </c>
      <c r="G62" s="280">
        <v>19419443</v>
      </c>
      <c r="H62" s="280">
        <f>18944971-1000000-2000000</f>
        <v>15944971</v>
      </c>
      <c r="I62" s="280">
        <f>18944971-1000000-3000000</f>
        <v>14944971</v>
      </c>
    </row>
    <row r="63" spans="1:9" ht="38.25">
      <c r="A63" s="158" t="s">
        <v>162</v>
      </c>
      <c r="B63" s="282" t="s">
        <v>955</v>
      </c>
      <c r="C63" s="158" t="s">
        <v>715</v>
      </c>
      <c r="D63" s="158" t="s">
        <v>285</v>
      </c>
      <c r="E63" s="158" t="s">
        <v>68</v>
      </c>
      <c r="F63" s="283" t="s">
        <v>145</v>
      </c>
      <c r="G63" s="280">
        <f>G64</f>
        <v>6534270</v>
      </c>
      <c r="H63" s="280">
        <f>H64</f>
        <v>3826123</v>
      </c>
      <c r="I63" s="280">
        <f>I64</f>
        <v>3939137</v>
      </c>
    </row>
    <row r="64" spans="1:9" ht="25.5">
      <c r="A64" s="158" t="s">
        <v>805</v>
      </c>
      <c r="B64" s="282" t="s">
        <v>390</v>
      </c>
      <c r="C64" s="158" t="s">
        <v>715</v>
      </c>
      <c r="D64" s="158" t="s">
        <v>285</v>
      </c>
      <c r="E64" s="158" t="s">
        <v>68</v>
      </c>
      <c r="F64" s="283" t="s">
        <v>721</v>
      </c>
      <c r="G64" s="280">
        <f>7134270-400000-200000</f>
        <v>6534270</v>
      </c>
      <c r="H64" s="280">
        <f>4192285-366162</f>
        <v>3826123</v>
      </c>
      <c r="I64" s="280">
        <f>4365180-426043</f>
        <v>3939137</v>
      </c>
    </row>
    <row r="65" spans="1:9" ht="12.75">
      <c r="A65" s="158" t="s">
        <v>806</v>
      </c>
      <c r="B65" s="282" t="s">
        <v>32</v>
      </c>
      <c r="C65" s="158" t="s">
        <v>715</v>
      </c>
      <c r="D65" s="158" t="s">
        <v>285</v>
      </c>
      <c r="E65" s="158" t="s">
        <v>68</v>
      </c>
      <c r="F65" s="283" t="s">
        <v>31</v>
      </c>
      <c r="G65" s="280">
        <f>G66</f>
        <v>210000</v>
      </c>
      <c r="H65" s="280">
        <f>H66</f>
        <v>210000</v>
      </c>
      <c r="I65" s="280">
        <f>I66</f>
        <v>210000</v>
      </c>
    </row>
    <row r="66" spans="1:9" ht="12.75">
      <c r="A66" s="158" t="s">
        <v>807</v>
      </c>
      <c r="B66" s="282" t="s">
        <v>33</v>
      </c>
      <c r="C66" s="158" t="s">
        <v>715</v>
      </c>
      <c r="D66" s="158" t="s">
        <v>285</v>
      </c>
      <c r="E66" s="158" t="s">
        <v>68</v>
      </c>
      <c r="F66" s="283" t="s">
        <v>30</v>
      </c>
      <c r="G66" s="280">
        <f>310000-100000</f>
        <v>210000</v>
      </c>
      <c r="H66" s="280">
        <v>210000</v>
      </c>
      <c r="I66" s="280">
        <v>210000</v>
      </c>
    </row>
    <row r="67" spans="1:9" ht="102">
      <c r="A67" s="158" t="s">
        <v>808</v>
      </c>
      <c r="B67" s="282" t="s">
        <v>1034</v>
      </c>
      <c r="C67" s="158" t="s">
        <v>715</v>
      </c>
      <c r="D67" s="158" t="s">
        <v>285</v>
      </c>
      <c r="E67" s="158" t="s">
        <v>814</v>
      </c>
      <c r="F67" s="283"/>
      <c r="G67" s="280">
        <f aca="true" t="shared" si="6" ref="G67:I68">G68</f>
        <v>670866</v>
      </c>
      <c r="H67" s="280">
        <f t="shared" si="6"/>
        <v>670866</v>
      </c>
      <c r="I67" s="280">
        <f t="shared" si="6"/>
        <v>670866</v>
      </c>
    </row>
    <row r="68" spans="1:9" ht="51">
      <c r="A68" s="158" t="s">
        <v>1046</v>
      </c>
      <c r="B68" s="282" t="s">
        <v>4</v>
      </c>
      <c r="C68" s="158" t="s">
        <v>715</v>
      </c>
      <c r="D68" s="158" t="s">
        <v>285</v>
      </c>
      <c r="E68" s="158" t="s">
        <v>814</v>
      </c>
      <c r="F68" s="283" t="s">
        <v>339</v>
      </c>
      <c r="G68" s="280">
        <f t="shared" si="6"/>
        <v>670866</v>
      </c>
      <c r="H68" s="280">
        <f t="shared" si="6"/>
        <v>670866</v>
      </c>
      <c r="I68" s="280">
        <f t="shared" si="6"/>
        <v>670866</v>
      </c>
    </row>
    <row r="69" spans="1:9" ht="25.5">
      <c r="A69" s="158" t="s">
        <v>1047</v>
      </c>
      <c r="B69" s="282" t="s">
        <v>29</v>
      </c>
      <c r="C69" s="158" t="s">
        <v>715</v>
      </c>
      <c r="D69" s="158" t="s">
        <v>285</v>
      </c>
      <c r="E69" s="158" t="s">
        <v>814</v>
      </c>
      <c r="F69" s="283" t="s">
        <v>356</v>
      </c>
      <c r="G69" s="280">
        <v>670866</v>
      </c>
      <c r="H69" s="280">
        <v>670866</v>
      </c>
      <c r="I69" s="280">
        <v>670866</v>
      </c>
    </row>
    <row r="70" spans="1:9" ht="114.75">
      <c r="A70" s="158" t="s">
        <v>723</v>
      </c>
      <c r="B70" s="282" t="s">
        <v>1035</v>
      </c>
      <c r="C70" s="158" t="s">
        <v>715</v>
      </c>
      <c r="D70" s="158" t="s">
        <v>285</v>
      </c>
      <c r="E70" s="158" t="s">
        <v>964</v>
      </c>
      <c r="F70" s="283"/>
      <c r="G70" s="280">
        <f aca="true" t="shared" si="7" ref="G70:I71">G71</f>
        <v>670866</v>
      </c>
      <c r="H70" s="280">
        <f t="shared" si="7"/>
        <v>670866</v>
      </c>
      <c r="I70" s="280">
        <f t="shared" si="7"/>
        <v>670866</v>
      </c>
    </row>
    <row r="71" spans="1:9" ht="51">
      <c r="A71" s="158" t="s">
        <v>1048</v>
      </c>
      <c r="B71" s="282" t="s">
        <v>4</v>
      </c>
      <c r="C71" s="158" t="s">
        <v>715</v>
      </c>
      <c r="D71" s="158" t="s">
        <v>285</v>
      </c>
      <c r="E71" s="158" t="s">
        <v>964</v>
      </c>
      <c r="F71" s="283" t="s">
        <v>339</v>
      </c>
      <c r="G71" s="280">
        <f t="shared" si="7"/>
        <v>670866</v>
      </c>
      <c r="H71" s="280">
        <f t="shared" si="7"/>
        <v>670866</v>
      </c>
      <c r="I71" s="280">
        <f t="shared" si="7"/>
        <v>670866</v>
      </c>
    </row>
    <row r="72" spans="1:9" ht="25.5">
      <c r="A72" s="158" t="s">
        <v>1049</v>
      </c>
      <c r="B72" s="282" t="s">
        <v>29</v>
      </c>
      <c r="C72" s="158" t="s">
        <v>715</v>
      </c>
      <c r="D72" s="158" t="s">
        <v>285</v>
      </c>
      <c r="E72" s="158" t="s">
        <v>964</v>
      </c>
      <c r="F72" s="283" t="s">
        <v>356</v>
      </c>
      <c r="G72" s="280">
        <v>670866</v>
      </c>
      <c r="H72" s="280">
        <v>670866</v>
      </c>
      <c r="I72" s="280">
        <v>670866</v>
      </c>
    </row>
    <row r="73" spans="1:9" ht="12.75">
      <c r="A73" s="158" t="s">
        <v>1050</v>
      </c>
      <c r="B73" s="282" t="s">
        <v>966</v>
      </c>
      <c r="C73" s="158" t="s">
        <v>715</v>
      </c>
      <c r="D73" s="158" t="s">
        <v>967</v>
      </c>
      <c r="E73" s="158"/>
      <c r="F73" s="158"/>
      <c r="G73" s="280">
        <f aca="true" t="shared" si="8" ref="G73:I77">G74</f>
        <v>5800</v>
      </c>
      <c r="H73" s="280">
        <f t="shared" si="8"/>
        <v>45400</v>
      </c>
      <c r="I73" s="280">
        <f t="shared" si="8"/>
        <v>0</v>
      </c>
    </row>
    <row r="74" spans="1:9" ht="12.75">
      <c r="A74" s="158" t="s">
        <v>724</v>
      </c>
      <c r="B74" s="281" t="s">
        <v>26</v>
      </c>
      <c r="C74" s="158" t="s">
        <v>715</v>
      </c>
      <c r="D74" s="158" t="s">
        <v>967</v>
      </c>
      <c r="E74" s="158" t="s">
        <v>65</v>
      </c>
      <c r="F74" s="158"/>
      <c r="G74" s="280">
        <f t="shared" si="8"/>
        <v>5800</v>
      </c>
      <c r="H74" s="280">
        <f t="shared" si="8"/>
        <v>45400</v>
      </c>
      <c r="I74" s="280">
        <f t="shared" si="8"/>
        <v>0</v>
      </c>
    </row>
    <row r="75" spans="1:9" ht="12.75">
      <c r="A75" s="158" t="s">
        <v>712</v>
      </c>
      <c r="B75" s="281" t="s">
        <v>758</v>
      </c>
      <c r="C75" s="158" t="s">
        <v>715</v>
      </c>
      <c r="D75" s="158" t="s">
        <v>967</v>
      </c>
      <c r="E75" s="158" t="s">
        <v>66</v>
      </c>
      <c r="F75" s="158"/>
      <c r="G75" s="280">
        <f t="shared" si="8"/>
        <v>5800</v>
      </c>
      <c r="H75" s="280">
        <f t="shared" si="8"/>
        <v>45400</v>
      </c>
      <c r="I75" s="280">
        <f t="shared" si="8"/>
        <v>0</v>
      </c>
    </row>
    <row r="76" spans="1:9" ht="63.75">
      <c r="A76" s="158" t="s">
        <v>156</v>
      </c>
      <c r="B76" s="281" t="s">
        <v>1336</v>
      </c>
      <c r="C76" s="158" t="s">
        <v>715</v>
      </c>
      <c r="D76" s="158" t="s">
        <v>967</v>
      </c>
      <c r="E76" s="158" t="s">
        <v>969</v>
      </c>
      <c r="F76" s="158"/>
      <c r="G76" s="280">
        <f t="shared" si="8"/>
        <v>5800</v>
      </c>
      <c r="H76" s="280">
        <f t="shared" si="8"/>
        <v>45400</v>
      </c>
      <c r="I76" s="280">
        <f t="shared" si="8"/>
        <v>0</v>
      </c>
    </row>
    <row r="77" spans="1:9" ht="38.25">
      <c r="A77" s="158" t="s">
        <v>157</v>
      </c>
      <c r="B77" s="282" t="s">
        <v>955</v>
      </c>
      <c r="C77" s="158" t="s">
        <v>715</v>
      </c>
      <c r="D77" s="158" t="s">
        <v>967</v>
      </c>
      <c r="E77" s="158" t="s">
        <v>969</v>
      </c>
      <c r="F77" s="283" t="s">
        <v>145</v>
      </c>
      <c r="G77" s="280">
        <f t="shared" si="8"/>
        <v>5800</v>
      </c>
      <c r="H77" s="280">
        <f t="shared" si="8"/>
        <v>45400</v>
      </c>
      <c r="I77" s="280">
        <f t="shared" si="8"/>
        <v>0</v>
      </c>
    </row>
    <row r="78" spans="1:9" ht="25.5">
      <c r="A78" s="158" t="s">
        <v>722</v>
      </c>
      <c r="B78" s="282" t="s">
        <v>390</v>
      </c>
      <c r="C78" s="158" t="s">
        <v>715</v>
      </c>
      <c r="D78" s="158" t="s">
        <v>967</v>
      </c>
      <c r="E78" s="158" t="s">
        <v>969</v>
      </c>
      <c r="F78" s="283" t="s">
        <v>721</v>
      </c>
      <c r="G78" s="280">
        <v>5800</v>
      </c>
      <c r="H78" s="280">
        <v>45400</v>
      </c>
      <c r="I78" s="280">
        <v>0</v>
      </c>
    </row>
    <row r="79" spans="1:9" ht="12.75">
      <c r="A79" s="158" t="s">
        <v>589</v>
      </c>
      <c r="B79" s="215" t="s">
        <v>488</v>
      </c>
      <c r="C79" s="158" t="s">
        <v>715</v>
      </c>
      <c r="D79" s="158" t="s">
        <v>802</v>
      </c>
      <c r="E79" s="158"/>
      <c r="F79" s="158"/>
      <c r="G79" s="280">
        <f aca="true" t="shared" si="9" ref="G79:I83">G80</f>
        <v>200000</v>
      </c>
      <c r="H79" s="280">
        <f t="shared" si="9"/>
        <v>200000</v>
      </c>
      <c r="I79" s="280">
        <f t="shared" si="9"/>
        <v>200000</v>
      </c>
    </row>
    <row r="80" spans="1:9" ht="12.75">
      <c r="A80" s="158" t="s">
        <v>764</v>
      </c>
      <c r="B80" s="281" t="s">
        <v>26</v>
      </c>
      <c r="C80" s="158" t="s">
        <v>715</v>
      </c>
      <c r="D80" s="158" t="s">
        <v>802</v>
      </c>
      <c r="E80" s="158" t="s">
        <v>65</v>
      </c>
      <c r="F80" s="158"/>
      <c r="G80" s="280">
        <f t="shared" si="9"/>
        <v>200000</v>
      </c>
      <c r="H80" s="280">
        <f t="shared" si="9"/>
        <v>200000</v>
      </c>
      <c r="I80" s="280">
        <f t="shared" si="9"/>
        <v>200000</v>
      </c>
    </row>
    <row r="81" spans="1:9" ht="12.75">
      <c r="A81" s="158" t="s">
        <v>732</v>
      </c>
      <c r="B81" s="282" t="s">
        <v>758</v>
      </c>
      <c r="C81" s="158" t="s">
        <v>729</v>
      </c>
      <c r="D81" s="158" t="s">
        <v>802</v>
      </c>
      <c r="E81" s="158" t="s">
        <v>66</v>
      </c>
      <c r="F81" s="158"/>
      <c r="G81" s="280">
        <f t="shared" si="9"/>
        <v>200000</v>
      </c>
      <c r="H81" s="280">
        <f t="shared" si="9"/>
        <v>200000</v>
      </c>
      <c r="I81" s="280">
        <f t="shared" si="9"/>
        <v>200000</v>
      </c>
    </row>
    <row r="82" spans="1:9" ht="38.25">
      <c r="A82" s="158" t="s">
        <v>733</v>
      </c>
      <c r="B82" s="215" t="s">
        <v>562</v>
      </c>
      <c r="C82" s="158" t="s">
        <v>715</v>
      </c>
      <c r="D82" s="158" t="s">
        <v>802</v>
      </c>
      <c r="E82" s="158" t="s">
        <v>69</v>
      </c>
      <c r="F82" s="158"/>
      <c r="G82" s="280">
        <f t="shared" si="9"/>
        <v>200000</v>
      </c>
      <c r="H82" s="280">
        <f t="shared" si="9"/>
        <v>200000</v>
      </c>
      <c r="I82" s="280">
        <f t="shared" si="9"/>
        <v>200000</v>
      </c>
    </row>
    <row r="83" spans="1:9" ht="12.75">
      <c r="A83" s="158" t="s">
        <v>734</v>
      </c>
      <c r="B83" s="282" t="s">
        <v>32</v>
      </c>
      <c r="C83" s="158" t="s">
        <v>715</v>
      </c>
      <c r="D83" s="158" t="s">
        <v>802</v>
      </c>
      <c r="E83" s="158" t="s">
        <v>69</v>
      </c>
      <c r="F83" s="158" t="s">
        <v>31</v>
      </c>
      <c r="G83" s="280">
        <f t="shared" si="9"/>
        <v>200000</v>
      </c>
      <c r="H83" s="280">
        <f t="shared" si="9"/>
        <v>200000</v>
      </c>
      <c r="I83" s="280">
        <f t="shared" si="9"/>
        <v>200000</v>
      </c>
    </row>
    <row r="84" spans="1:9" ht="12.75">
      <c r="A84" s="158" t="s">
        <v>735</v>
      </c>
      <c r="B84" s="282" t="s">
        <v>759</v>
      </c>
      <c r="C84" s="158" t="s">
        <v>715</v>
      </c>
      <c r="D84" s="158" t="s">
        <v>802</v>
      </c>
      <c r="E84" s="158" t="s">
        <v>69</v>
      </c>
      <c r="F84" s="158" t="s">
        <v>760</v>
      </c>
      <c r="G84" s="280">
        <v>200000</v>
      </c>
      <c r="H84" s="280">
        <v>200000</v>
      </c>
      <c r="I84" s="280">
        <v>200000</v>
      </c>
    </row>
    <row r="85" spans="1:9" ht="12.75">
      <c r="A85" s="158" t="s">
        <v>736</v>
      </c>
      <c r="B85" s="281" t="s">
        <v>168</v>
      </c>
      <c r="C85" s="283" t="s">
        <v>715</v>
      </c>
      <c r="D85" s="283" t="s">
        <v>611</v>
      </c>
      <c r="E85" s="283"/>
      <c r="F85" s="283"/>
      <c r="G85" s="280">
        <f>G86+G98+G103+G93</f>
        <v>3671195</v>
      </c>
      <c r="H85" s="280">
        <f>H86+H98+H103+H93</f>
        <v>3171195</v>
      </c>
      <c r="I85" s="280">
        <f>I86+I98+I103+I93</f>
        <v>3171195</v>
      </c>
    </row>
    <row r="86" spans="1:9" ht="25.5">
      <c r="A86" s="158" t="s">
        <v>737</v>
      </c>
      <c r="B86" s="215" t="s">
        <v>1012</v>
      </c>
      <c r="C86" s="283" t="s">
        <v>715</v>
      </c>
      <c r="D86" s="283" t="s">
        <v>611</v>
      </c>
      <c r="E86" s="283" t="s">
        <v>63</v>
      </c>
      <c r="F86" s="283"/>
      <c r="G86" s="280">
        <f aca="true" t="shared" si="10" ref="G86:I87">G87</f>
        <v>44800</v>
      </c>
      <c r="H86" s="280">
        <f t="shared" si="10"/>
        <v>44800</v>
      </c>
      <c r="I86" s="280">
        <f t="shared" si="10"/>
        <v>44800</v>
      </c>
    </row>
    <row r="87" spans="1:9" ht="12.75">
      <c r="A87" s="158" t="s">
        <v>628</v>
      </c>
      <c r="B87" s="286" t="s">
        <v>565</v>
      </c>
      <c r="C87" s="283" t="s">
        <v>715</v>
      </c>
      <c r="D87" s="283" t="s">
        <v>611</v>
      </c>
      <c r="E87" s="283" t="s">
        <v>64</v>
      </c>
      <c r="F87" s="283"/>
      <c r="G87" s="280">
        <f t="shared" si="10"/>
        <v>44800</v>
      </c>
      <c r="H87" s="280">
        <f t="shared" si="10"/>
        <v>44800</v>
      </c>
      <c r="I87" s="280">
        <f t="shared" si="10"/>
        <v>44800</v>
      </c>
    </row>
    <row r="88" spans="1:9" ht="63.75">
      <c r="A88" s="158" t="s">
        <v>370</v>
      </c>
      <c r="B88" s="282" t="s">
        <v>1014</v>
      </c>
      <c r="C88" s="283" t="s">
        <v>715</v>
      </c>
      <c r="D88" s="283" t="s">
        <v>611</v>
      </c>
      <c r="E88" s="283" t="s">
        <v>70</v>
      </c>
      <c r="F88" s="283"/>
      <c r="G88" s="280">
        <f>G89+G91</f>
        <v>44800</v>
      </c>
      <c r="H88" s="280">
        <f>H89+H91</f>
        <v>44800</v>
      </c>
      <c r="I88" s="280">
        <f>I89+I91</f>
        <v>44800</v>
      </c>
    </row>
    <row r="89" spans="1:9" ht="51">
      <c r="A89" s="158" t="s">
        <v>371</v>
      </c>
      <c r="B89" s="282" t="s">
        <v>4</v>
      </c>
      <c r="C89" s="283" t="s">
        <v>715</v>
      </c>
      <c r="D89" s="283" t="s">
        <v>611</v>
      </c>
      <c r="E89" s="283" t="s">
        <v>70</v>
      </c>
      <c r="F89" s="283" t="s">
        <v>339</v>
      </c>
      <c r="G89" s="280">
        <f>G90</f>
        <v>36700</v>
      </c>
      <c r="H89" s="280">
        <f>H90</f>
        <v>36700</v>
      </c>
      <c r="I89" s="280">
        <f>I90</f>
        <v>36700</v>
      </c>
    </row>
    <row r="90" spans="1:9" ht="25.5">
      <c r="A90" s="158" t="s">
        <v>372</v>
      </c>
      <c r="B90" s="282" t="s">
        <v>29</v>
      </c>
      <c r="C90" s="158" t="s">
        <v>715</v>
      </c>
      <c r="D90" s="283" t="s">
        <v>611</v>
      </c>
      <c r="E90" s="283" t="s">
        <v>70</v>
      </c>
      <c r="F90" s="158" t="s">
        <v>356</v>
      </c>
      <c r="G90" s="280">
        <v>36700</v>
      </c>
      <c r="H90" s="280">
        <v>36700</v>
      </c>
      <c r="I90" s="280">
        <v>36700</v>
      </c>
    </row>
    <row r="91" spans="1:9" ht="38.25">
      <c r="A91" s="158" t="s">
        <v>373</v>
      </c>
      <c r="B91" s="282" t="s">
        <v>955</v>
      </c>
      <c r="C91" s="158" t="s">
        <v>715</v>
      </c>
      <c r="D91" s="283" t="s">
        <v>611</v>
      </c>
      <c r="E91" s="283" t="s">
        <v>70</v>
      </c>
      <c r="F91" s="158" t="s">
        <v>145</v>
      </c>
      <c r="G91" s="280">
        <f>G92</f>
        <v>8100</v>
      </c>
      <c r="H91" s="280">
        <f>H92</f>
        <v>8100</v>
      </c>
      <c r="I91" s="280">
        <f>I92</f>
        <v>8100</v>
      </c>
    </row>
    <row r="92" spans="1:9" ht="25.5">
      <c r="A92" s="158" t="s">
        <v>374</v>
      </c>
      <c r="B92" s="282" t="s">
        <v>390</v>
      </c>
      <c r="C92" s="158" t="s">
        <v>715</v>
      </c>
      <c r="D92" s="283" t="s">
        <v>611</v>
      </c>
      <c r="E92" s="283" t="s">
        <v>70</v>
      </c>
      <c r="F92" s="158" t="s">
        <v>721</v>
      </c>
      <c r="G92" s="280">
        <v>8100</v>
      </c>
      <c r="H92" s="280">
        <v>8100</v>
      </c>
      <c r="I92" s="280">
        <v>8100</v>
      </c>
    </row>
    <row r="93" spans="1:9" ht="25.5">
      <c r="A93" s="158" t="s">
        <v>375</v>
      </c>
      <c r="B93" s="215" t="s">
        <v>739</v>
      </c>
      <c r="C93" s="158" t="s">
        <v>715</v>
      </c>
      <c r="D93" s="283" t="s">
        <v>611</v>
      </c>
      <c r="E93" s="283" t="s">
        <v>71</v>
      </c>
      <c r="F93" s="158"/>
      <c r="G93" s="280">
        <f aca="true" t="shared" si="11" ref="G93:I96">G94</f>
        <v>15000</v>
      </c>
      <c r="H93" s="280">
        <f t="shared" si="11"/>
        <v>15000</v>
      </c>
      <c r="I93" s="280">
        <f t="shared" si="11"/>
        <v>15000</v>
      </c>
    </row>
    <row r="94" spans="1:9" ht="38.25">
      <c r="A94" s="158" t="s">
        <v>376</v>
      </c>
      <c r="B94" s="215" t="s">
        <v>861</v>
      </c>
      <c r="C94" s="158" t="s">
        <v>715</v>
      </c>
      <c r="D94" s="283" t="s">
        <v>611</v>
      </c>
      <c r="E94" s="283" t="s">
        <v>72</v>
      </c>
      <c r="F94" s="158"/>
      <c r="G94" s="280">
        <f t="shared" si="11"/>
        <v>15000</v>
      </c>
      <c r="H94" s="280">
        <f t="shared" si="11"/>
        <v>15000</v>
      </c>
      <c r="I94" s="280">
        <f t="shared" si="11"/>
        <v>15000</v>
      </c>
    </row>
    <row r="95" spans="1:9" ht="76.5">
      <c r="A95" s="158" t="s">
        <v>428</v>
      </c>
      <c r="B95" s="282" t="s">
        <v>745</v>
      </c>
      <c r="C95" s="158" t="s">
        <v>715</v>
      </c>
      <c r="D95" s="283" t="s">
        <v>611</v>
      </c>
      <c r="E95" s="158" t="s">
        <v>73</v>
      </c>
      <c r="F95" s="289"/>
      <c r="G95" s="280">
        <f t="shared" si="11"/>
        <v>15000</v>
      </c>
      <c r="H95" s="280">
        <f t="shared" si="11"/>
        <v>15000</v>
      </c>
      <c r="I95" s="280">
        <f t="shared" si="11"/>
        <v>15000</v>
      </c>
    </row>
    <row r="96" spans="1:9" ht="38.25">
      <c r="A96" s="158" t="s">
        <v>429</v>
      </c>
      <c r="B96" s="282" t="s">
        <v>955</v>
      </c>
      <c r="C96" s="158" t="s">
        <v>715</v>
      </c>
      <c r="D96" s="283" t="s">
        <v>611</v>
      </c>
      <c r="E96" s="158" t="s">
        <v>73</v>
      </c>
      <c r="F96" s="158" t="s">
        <v>145</v>
      </c>
      <c r="G96" s="280">
        <f t="shared" si="11"/>
        <v>15000</v>
      </c>
      <c r="H96" s="280">
        <f t="shared" si="11"/>
        <v>15000</v>
      </c>
      <c r="I96" s="280">
        <f t="shared" si="11"/>
        <v>15000</v>
      </c>
    </row>
    <row r="97" spans="1:9" ht="25.5">
      <c r="A97" s="158" t="s">
        <v>430</v>
      </c>
      <c r="B97" s="282" t="s">
        <v>390</v>
      </c>
      <c r="C97" s="158" t="s">
        <v>715</v>
      </c>
      <c r="D97" s="283" t="s">
        <v>611</v>
      </c>
      <c r="E97" s="158" t="s">
        <v>73</v>
      </c>
      <c r="F97" s="158" t="s">
        <v>721</v>
      </c>
      <c r="G97" s="280">
        <v>15000</v>
      </c>
      <c r="H97" s="280">
        <v>15000</v>
      </c>
      <c r="I97" s="280">
        <v>15000</v>
      </c>
    </row>
    <row r="98" spans="1:9" ht="38.25">
      <c r="A98" s="158" t="s">
        <v>431</v>
      </c>
      <c r="B98" s="281" t="s">
        <v>568</v>
      </c>
      <c r="C98" s="283" t="s">
        <v>715</v>
      </c>
      <c r="D98" s="283" t="s">
        <v>611</v>
      </c>
      <c r="E98" s="283" t="s">
        <v>74</v>
      </c>
      <c r="F98" s="283"/>
      <c r="G98" s="280">
        <f aca="true" t="shared" si="12" ref="G98:I101">G99</f>
        <v>25000</v>
      </c>
      <c r="H98" s="280">
        <f t="shared" si="12"/>
        <v>25000</v>
      </c>
      <c r="I98" s="280">
        <f t="shared" si="12"/>
        <v>25000</v>
      </c>
    </row>
    <row r="99" spans="1:9" ht="25.5">
      <c r="A99" s="158" t="s">
        <v>377</v>
      </c>
      <c r="B99" s="281" t="s">
        <v>1096</v>
      </c>
      <c r="C99" s="283" t="s">
        <v>715</v>
      </c>
      <c r="D99" s="283" t="s">
        <v>611</v>
      </c>
      <c r="E99" s="283" t="s">
        <v>75</v>
      </c>
      <c r="F99" s="283"/>
      <c r="G99" s="280">
        <f t="shared" si="12"/>
        <v>25000</v>
      </c>
      <c r="H99" s="280">
        <f t="shared" si="12"/>
        <v>25000</v>
      </c>
      <c r="I99" s="280">
        <f t="shared" si="12"/>
        <v>25000</v>
      </c>
    </row>
    <row r="100" spans="1:9" ht="127.5">
      <c r="A100" s="158" t="s">
        <v>378</v>
      </c>
      <c r="B100" s="281" t="s">
        <v>1097</v>
      </c>
      <c r="C100" s="283" t="s">
        <v>715</v>
      </c>
      <c r="D100" s="283" t="s">
        <v>611</v>
      </c>
      <c r="E100" s="283" t="s">
        <v>76</v>
      </c>
      <c r="F100" s="283"/>
      <c r="G100" s="280">
        <f t="shared" si="12"/>
        <v>25000</v>
      </c>
      <c r="H100" s="280">
        <f t="shared" si="12"/>
        <v>25000</v>
      </c>
      <c r="I100" s="280">
        <f t="shared" si="12"/>
        <v>25000</v>
      </c>
    </row>
    <row r="101" spans="1:9" ht="38.25">
      <c r="A101" s="158" t="s">
        <v>1735</v>
      </c>
      <c r="B101" s="282" t="s">
        <v>955</v>
      </c>
      <c r="C101" s="283" t="s">
        <v>715</v>
      </c>
      <c r="D101" s="283" t="s">
        <v>611</v>
      </c>
      <c r="E101" s="283" t="s">
        <v>76</v>
      </c>
      <c r="F101" s="283" t="s">
        <v>145</v>
      </c>
      <c r="G101" s="280">
        <f t="shared" si="12"/>
        <v>25000</v>
      </c>
      <c r="H101" s="280">
        <f t="shared" si="12"/>
        <v>25000</v>
      </c>
      <c r="I101" s="280">
        <f t="shared" si="12"/>
        <v>25000</v>
      </c>
    </row>
    <row r="102" spans="1:9" ht="25.5">
      <c r="A102" s="158" t="s">
        <v>1736</v>
      </c>
      <c r="B102" s="282" t="s">
        <v>390</v>
      </c>
      <c r="C102" s="283" t="s">
        <v>715</v>
      </c>
      <c r="D102" s="283" t="s">
        <v>611</v>
      </c>
      <c r="E102" s="283" t="s">
        <v>76</v>
      </c>
      <c r="F102" s="283" t="s">
        <v>721</v>
      </c>
      <c r="G102" s="280">
        <v>25000</v>
      </c>
      <c r="H102" s="280">
        <v>25000</v>
      </c>
      <c r="I102" s="280">
        <v>25000</v>
      </c>
    </row>
    <row r="103" spans="1:9" ht="12.75">
      <c r="A103" s="158" t="s">
        <v>1737</v>
      </c>
      <c r="B103" s="281" t="s">
        <v>26</v>
      </c>
      <c r="C103" s="158" t="s">
        <v>715</v>
      </c>
      <c r="D103" s="283" t="s">
        <v>611</v>
      </c>
      <c r="E103" s="158" t="s">
        <v>65</v>
      </c>
      <c r="F103" s="283"/>
      <c r="G103" s="280">
        <f>G104</f>
        <v>3586395</v>
      </c>
      <c r="H103" s="280">
        <f>H104</f>
        <v>3086395</v>
      </c>
      <c r="I103" s="280">
        <f>I104</f>
        <v>3086395</v>
      </c>
    </row>
    <row r="104" spans="1:9" ht="12.75">
      <c r="A104" s="158" t="s">
        <v>1738</v>
      </c>
      <c r="B104" s="282" t="s">
        <v>758</v>
      </c>
      <c r="C104" s="158" t="s">
        <v>729</v>
      </c>
      <c r="D104" s="283" t="s">
        <v>611</v>
      </c>
      <c r="E104" s="158" t="s">
        <v>66</v>
      </c>
      <c r="F104" s="283"/>
      <c r="G104" s="280">
        <f>G123+G105+G110+G113+G120</f>
        <v>3586395</v>
      </c>
      <c r="H104" s="280">
        <f>H123+H105+H110+H113+H120</f>
        <v>3086395</v>
      </c>
      <c r="I104" s="280">
        <f>I123+I105+I110+I113+I120</f>
        <v>3086395</v>
      </c>
    </row>
    <row r="105" spans="1:9" ht="63.75">
      <c r="A105" s="158" t="s">
        <v>1739</v>
      </c>
      <c r="B105" s="282" t="s">
        <v>835</v>
      </c>
      <c r="C105" s="158" t="s">
        <v>715</v>
      </c>
      <c r="D105" s="283" t="s">
        <v>611</v>
      </c>
      <c r="E105" s="158" t="s">
        <v>77</v>
      </c>
      <c r="F105" s="283"/>
      <c r="G105" s="280">
        <f>G106+G108</f>
        <v>70200</v>
      </c>
      <c r="H105" s="280">
        <f>H106+H108</f>
        <v>70200</v>
      </c>
      <c r="I105" s="280">
        <f>I106+I108</f>
        <v>70200</v>
      </c>
    </row>
    <row r="106" spans="1:9" ht="51">
      <c r="A106" s="158" t="s">
        <v>335</v>
      </c>
      <c r="B106" s="282" t="s">
        <v>4</v>
      </c>
      <c r="C106" s="158" t="s">
        <v>715</v>
      </c>
      <c r="D106" s="283" t="s">
        <v>611</v>
      </c>
      <c r="E106" s="158" t="s">
        <v>77</v>
      </c>
      <c r="F106" s="283" t="s">
        <v>339</v>
      </c>
      <c r="G106" s="280">
        <f>G107</f>
        <v>67100</v>
      </c>
      <c r="H106" s="280">
        <f>H107</f>
        <v>67100</v>
      </c>
      <c r="I106" s="280">
        <f>I107</f>
        <v>67100</v>
      </c>
    </row>
    <row r="107" spans="1:9" ht="25.5">
      <c r="A107" s="158" t="s">
        <v>336</v>
      </c>
      <c r="B107" s="282" t="s">
        <v>29</v>
      </c>
      <c r="C107" s="158" t="s">
        <v>715</v>
      </c>
      <c r="D107" s="283" t="s">
        <v>611</v>
      </c>
      <c r="E107" s="158" t="s">
        <v>77</v>
      </c>
      <c r="F107" s="283" t="s">
        <v>356</v>
      </c>
      <c r="G107" s="280">
        <v>67100</v>
      </c>
      <c r="H107" s="280">
        <v>67100</v>
      </c>
      <c r="I107" s="280">
        <v>67100</v>
      </c>
    </row>
    <row r="108" spans="1:9" ht="38.25">
      <c r="A108" s="158" t="s">
        <v>337</v>
      </c>
      <c r="B108" s="282" t="s">
        <v>955</v>
      </c>
      <c r="C108" s="158" t="s">
        <v>715</v>
      </c>
      <c r="D108" s="283" t="s">
        <v>611</v>
      </c>
      <c r="E108" s="158" t="s">
        <v>77</v>
      </c>
      <c r="F108" s="283" t="s">
        <v>145</v>
      </c>
      <c r="G108" s="280">
        <f>G109</f>
        <v>3100</v>
      </c>
      <c r="H108" s="280">
        <f>H109</f>
        <v>3100</v>
      </c>
      <c r="I108" s="280">
        <f>I109</f>
        <v>3100</v>
      </c>
    </row>
    <row r="109" spans="1:9" ht="25.5">
      <c r="A109" s="158" t="s">
        <v>338</v>
      </c>
      <c r="B109" s="282" t="s">
        <v>390</v>
      </c>
      <c r="C109" s="158" t="s">
        <v>715</v>
      </c>
      <c r="D109" s="283" t="s">
        <v>611</v>
      </c>
      <c r="E109" s="158" t="s">
        <v>77</v>
      </c>
      <c r="F109" s="283" t="s">
        <v>721</v>
      </c>
      <c r="G109" s="280">
        <v>3100</v>
      </c>
      <c r="H109" s="280">
        <v>3100</v>
      </c>
      <c r="I109" s="280">
        <v>3100</v>
      </c>
    </row>
    <row r="110" spans="1:9" ht="51">
      <c r="A110" s="158" t="s">
        <v>339</v>
      </c>
      <c r="B110" s="290" t="s">
        <v>1036</v>
      </c>
      <c r="C110" s="158" t="s">
        <v>715</v>
      </c>
      <c r="D110" s="283" t="s">
        <v>611</v>
      </c>
      <c r="E110" s="158" t="s">
        <v>78</v>
      </c>
      <c r="F110" s="158"/>
      <c r="G110" s="280">
        <f aca="true" t="shared" si="13" ref="G110:I111">G111</f>
        <v>10000</v>
      </c>
      <c r="H110" s="280">
        <f t="shared" si="13"/>
        <v>10000</v>
      </c>
      <c r="I110" s="280">
        <f t="shared" si="13"/>
        <v>10000</v>
      </c>
    </row>
    <row r="111" spans="1:9" ht="38.25">
      <c r="A111" s="158" t="s">
        <v>317</v>
      </c>
      <c r="B111" s="282" t="s">
        <v>955</v>
      </c>
      <c r="C111" s="158" t="s">
        <v>715</v>
      </c>
      <c r="D111" s="283" t="s">
        <v>611</v>
      </c>
      <c r="E111" s="158" t="s">
        <v>78</v>
      </c>
      <c r="F111" s="283" t="s">
        <v>145</v>
      </c>
      <c r="G111" s="280">
        <f t="shared" si="13"/>
        <v>10000</v>
      </c>
      <c r="H111" s="280">
        <f t="shared" si="13"/>
        <v>10000</v>
      </c>
      <c r="I111" s="280">
        <f t="shared" si="13"/>
        <v>10000</v>
      </c>
    </row>
    <row r="112" spans="1:9" ht="25.5">
      <c r="A112" s="158" t="s">
        <v>340</v>
      </c>
      <c r="B112" s="282" t="s">
        <v>390</v>
      </c>
      <c r="C112" s="158" t="s">
        <v>715</v>
      </c>
      <c r="D112" s="283" t="s">
        <v>611</v>
      </c>
      <c r="E112" s="158" t="s">
        <v>78</v>
      </c>
      <c r="F112" s="283" t="s">
        <v>721</v>
      </c>
      <c r="G112" s="280">
        <v>10000</v>
      </c>
      <c r="H112" s="280">
        <v>10000</v>
      </c>
      <c r="I112" s="280">
        <v>10000</v>
      </c>
    </row>
    <row r="113" spans="1:9" ht="38.25">
      <c r="A113" s="158" t="s">
        <v>341</v>
      </c>
      <c r="B113" s="282" t="s">
        <v>746</v>
      </c>
      <c r="C113" s="158" t="s">
        <v>715</v>
      </c>
      <c r="D113" s="283" t="s">
        <v>611</v>
      </c>
      <c r="E113" s="158" t="s">
        <v>747</v>
      </c>
      <c r="F113" s="283"/>
      <c r="G113" s="280">
        <f>G114+G116+G118</f>
        <v>3106195</v>
      </c>
      <c r="H113" s="280">
        <f>H114+H116+H118</f>
        <v>2606195</v>
      </c>
      <c r="I113" s="280">
        <f>I114+I116+I118</f>
        <v>2606195</v>
      </c>
    </row>
    <row r="114" spans="1:9" ht="51">
      <c r="A114" s="158" t="s">
        <v>342</v>
      </c>
      <c r="B114" s="282" t="s">
        <v>4</v>
      </c>
      <c r="C114" s="158" t="s">
        <v>715</v>
      </c>
      <c r="D114" s="283" t="s">
        <v>611</v>
      </c>
      <c r="E114" s="158" t="s">
        <v>747</v>
      </c>
      <c r="F114" s="283" t="s">
        <v>339</v>
      </c>
      <c r="G114" s="280">
        <f>G115</f>
        <v>2852695</v>
      </c>
      <c r="H114" s="280">
        <f>H115</f>
        <v>2352695</v>
      </c>
      <c r="I114" s="280">
        <f>I115</f>
        <v>2352695</v>
      </c>
    </row>
    <row r="115" spans="1:9" ht="12.75">
      <c r="A115" s="158" t="s">
        <v>343</v>
      </c>
      <c r="B115" s="282" t="s">
        <v>5</v>
      </c>
      <c r="C115" s="158" t="s">
        <v>715</v>
      </c>
      <c r="D115" s="283" t="s">
        <v>611</v>
      </c>
      <c r="E115" s="158" t="s">
        <v>747</v>
      </c>
      <c r="F115" s="283" t="s">
        <v>348</v>
      </c>
      <c r="G115" s="280">
        <v>2852695</v>
      </c>
      <c r="H115" s="280">
        <f>2852695-500000</f>
        <v>2352695</v>
      </c>
      <c r="I115" s="280">
        <f>2852695-500000</f>
        <v>2352695</v>
      </c>
    </row>
    <row r="116" spans="1:9" ht="38.25">
      <c r="A116" s="158" t="s">
        <v>344</v>
      </c>
      <c r="B116" s="282" t="s">
        <v>955</v>
      </c>
      <c r="C116" s="158" t="s">
        <v>715</v>
      </c>
      <c r="D116" s="283" t="s">
        <v>611</v>
      </c>
      <c r="E116" s="158" t="s">
        <v>747</v>
      </c>
      <c r="F116" s="283" t="s">
        <v>145</v>
      </c>
      <c r="G116" s="280">
        <f>G117</f>
        <v>250000</v>
      </c>
      <c r="H116" s="280">
        <f>H117</f>
        <v>250000</v>
      </c>
      <c r="I116" s="280">
        <f>I117</f>
        <v>250000</v>
      </c>
    </row>
    <row r="117" spans="1:9" ht="25.5">
      <c r="A117" s="158" t="s">
        <v>345</v>
      </c>
      <c r="B117" s="282" t="s">
        <v>390</v>
      </c>
      <c r="C117" s="158" t="s">
        <v>715</v>
      </c>
      <c r="D117" s="283" t="s">
        <v>611</v>
      </c>
      <c r="E117" s="158" t="s">
        <v>747</v>
      </c>
      <c r="F117" s="283" t="s">
        <v>721</v>
      </c>
      <c r="G117" s="280">
        <v>250000</v>
      </c>
      <c r="H117" s="280">
        <v>250000</v>
      </c>
      <c r="I117" s="280">
        <v>250000</v>
      </c>
    </row>
    <row r="118" spans="1:9" ht="12.75">
      <c r="A118" s="158" t="s">
        <v>346</v>
      </c>
      <c r="B118" s="282" t="s">
        <v>32</v>
      </c>
      <c r="C118" s="158" t="s">
        <v>715</v>
      </c>
      <c r="D118" s="283" t="s">
        <v>611</v>
      </c>
      <c r="E118" s="158" t="s">
        <v>747</v>
      </c>
      <c r="F118" s="283" t="s">
        <v>31</v>
      </c>
      <c r="G118" s="280">
        <f>G119</f>
        <v>3500</v>
      </c>
      <c r="H118" s="280">
        <f>H119</f>
        <v>3500</v>
      </c>
      <c r="I118" s="280">
        <f>I119</f>
        <v>3500</v>
      </c>
    </row>
    <row r="119" spans="1:9" ht="12.75">
      <c r="A119" s="158" t="s">
        <v>347</v>
      </c>
      <c r="B119" s="282" t="s">
        <v>33</v>
      </c>
      <c r="C119" s="158" t="s">
        <v>715</v>
      </c>
      <c r="D119" s="283" t="s">
        <v>611</v>
      </c>
      <c r="E119" s="158" t="s">
        <v>747</v>
      </c>
      <c r="F119" s="283" t="s">
        <v>30</v>
      </c>
      <c r="G119" s="280">
        <v>3500</v>
      </c>
      <c r="H119" s="280">
        <v>3500</v>
      </c>
      <c r="I119" s="280">
        <v>3500</v>
      </c>
    </row>
    <row r="120" spans="1:9" ht="51">
      <c r="A120" s="158" t="s">
        <v>348</v>
      </c>
      <c r="B120" s="282" t="s">
        <v>579</v>
      </c>
      <c r="C120" s="158" t="s">
        <v>715</v>
      </c>
      <c r="D120" s="283" t="s">
        <v>611</v>
      </c>
      <c r="E120" s="283" t="s">
        <v>580</v>
      </c>
      <c r="F120" s="283"/>
      <c r="G120" s="280">
        <f aca="true" t="shared" si="14" ref="G120:I121">G121</f>
        <v>0</v>
      </c>
      <c r="H120" s="280">
        <f t="shared" si="14"/>
        <v>0</v>
      </c>
      <c r="I120" s="280">
        <f t="shared" si="14"/>
        <v>0</v>
      </c>
    </row>
    <row r="121" spans="1:9" ht="12.75">
      <c r="A121" s="158" t="s">
        <v>349</v>
      </c>
      <c r="B121" s="282" t="s">
        <v>32</v>
      </c>
      <c r="C121" s="158" t="s">
        <v>715</v>
      </c>
      <c r="D121" s="283" t="s">
        <v>611</v>
      </c>
      <c r="E121" s="283" t="s">
        <v>580</v>
      </c>
      <c r="F121" s="158" t="s">
        <v>31</v>
      </c>
      <c r="G121" s="280">
        <f t="shared" si="14"/>
        <v>0</v>
      </c>
      <c r="H121" s="280">
        <f t="shared" si="14"/>
        <v>0</v>
      </c>
      <c r="I121" s="280">
        <f t="shared" si="14"/>
        <v>0</v>
      </c>
    </row>
    <row r="122" spans="1:9" ht="12.75">
      <c r="A122" s="158" t="s">
        <v>350</v>
      </c>
      <c r="B122" s="282" t="s">
        <v>759</v>
      </c>
      <c r="C122" s="158" t="s">
        <v>715</v>
      </c>
      <c r="D122" s="283" t="s">
        <v>611</v>
      </c>
      <c r="E122" s="283" t="s">
        <v>580</v>
      </c>
      <c r="F122" s="158" t="s">
        <v>760</v>
      </c>
      <c r="G122" s="280"/>
      <c r="H122" s="280"/>
      <c r="I122" s="280"/>
    </row>
    <row r="123" spans="1:9" ht="51">
      <c r="A123" s="158" t="s">
        <v>351</v>
      </c>
      <c r="B123" s="291" t="s">
        <v>1329</v>
      </c>
      <c r="C123" s="158" t="s">
        <v>715</v>
      </c>
      <c r="D123" s="283" t="s">
        <v>611</v>
      </c>
      <c r="E123" s="292" t="s">
        <v>79</v>
      </c>
      <c r="F123" s="292"/>
      <c r="G123" s="280">
        <f aca="true" t="shared" si="15" ref="G123:I124">G124</f>
        <v>400000</v>
      </c>
      <c r="H123" s="280">
        <f t="shared" si="15"/>
        <v>400000</v>
      </c>
      <c r="I123" s="280">
        <f t="shared" si="15"/>
        <v>400000</v>
      </c>
    </row>
    <row r="124" spans="1:9" ht="38.25">
      <c r="A124" s="158" t="s">
        <v>352</v>
      </c>
      <c r="B124" s="282" t="s">
        <v>955</v>
      </c>
      <c r="C124" s="158" t="s">
        <v>715</v>
      </c>
      <c r="D124" s="283" t="s">
        <v>611</v>
      </c>
      <c r="E124" s="292" t="s">
        <v>79</v>
      </c>
      <c r="F124" s="292" t="s">
        <v>145</v>
      </c>
      <c r="G124" s="280">
        <f t="shared" si="15"/>
        <v>400000</v>
      </c>
      <c r="H124" s="280">
        <f t="shared" si="15"/>
        <v>400000</v>
      </c>
      <c r="I124" s="280">
        <f t="shared" si="15"/>
        <v>400000</v>
      </c>
    </row>
    <row r="125" spans="1:9" ht="25.5">
      <c r="A125" s="158" t="s">
        <v>1051</v>
      </c>
      <c r="B125" s="293" t="s">
        <v>390</v>
      </c>
      <c r="C125" s="158" t="s">
        <v>715</v>
      </c>
      <c r="D125" s="283" t="s">
        <v>611</v>
      </c>
      <c r="E125" s="292" t="s">
        <v>79</v>
      </c>
      <c r="F125" s="292" t="s">
        <v>721</v>
      </c>
      <c r="G125" s="280">
        <v>400000</v>
      </c>
      <c r="H125" s="280">
        <v>400000</v>
      </c>
      <c r="I125" s="280">
        <v>400000</v>
      </c>
    </row>
    <row r="126" spans="1:9" ht="12.75">
      <c r="A126" s="158" t="s">
        <v>1052</v>
      </c>
      <c r="B126" s="281" t="s">
        <v>634</v>
      </c>
      <c r="C126" s="283" t="s">
        <v>715</v>
      </c>
      <c r="D126" s="283" t="s">
        <v>330</v>
      </c>
      <c r="E126" s="283"/>
      <c r="F126" s="283"/>
      <c r="G126" s="280">
        <f aca="true" t="shared" si="16" ref="G126:I128">G127</f>
        <v>3536048</v>
      </c>
      <c r="H126" s="280">
        <f t="shared" si="16"/>
        <v>2476777</v>
      </c>
      <c r="I126" s="280">
        <f t="shared" si="16"/>
        <v>2747191</v>
      </c>
    </row>
    <row r="127" spans="1:9" ht="25.5">
      <c r="A127" s="158" t="s">
        <v>353</v>
      </c>
      <c r="B127" s="281" t="s">
        <v>1605</v>
      </c>
      <c r="C127" s="283" t="s">
        <v>715</v>
      </c>
      <c r="D127" s="283" t="s">
        <v>1117</v>
      </c>
      <c r="E127" s="283"/>
      <c r="F127" s="283"/>
      <c r="G127" s="280">
        <f t="shared" si="16"/>
        <v>3536048</v>
      </c>
      <c r="H127" s="280">
        <f t="shared" si="16"/>
        <v>2476777</v>
      </c>
      <c r="I127" s="280">
        <f t="shared" si="16"/>
        <v>2747191</v>
      </c>
    </row>
    <row r="128" spans="1:9" ht="38.25">
      <c r="A128" s="158" t="s">
        <v>354</v>
      </c>
      <c r="B128" s="281" t="s">
        <v>568</v>
      </c>
      <c r="C128" s="283" t="s">
        <v>715</v>
      </c>
      <c r="D128" s="283" t="s">
        <v>1117</v>
      </c>
      <c r="E128" s="283" t="s">
        <v>74</v>
      </c>
      <c r="F128" s="283"/>
      <c r="G128" s="280">
        <f t="shared" si="16"/>
        <v>3536048</v>
      </c>
      <c r="H128" s="280">
        <f t="shared" si="16"/>
        <v>2476777</v>
      </c>
      <c r="I128" s="280">
        <f t="shared" si="16"/>
        <v>2747191</v>
      </c>
    </row>
    <row r="129" spans="1:9" ht="38.25">
      <c r="A129" s="158" t="s">
        <v>355</v>
      </c>
      <c r="B129" s="281" t="s">
        <v>1098</v>
      </c>
      <c r="C129" s="283" t="s">
        <v>715</v>
      </c>
      <c r="D129" s="283" t="s">
        <v>1117</v>
      </c>
      <c r="E129" s="283" t="s">
        <v>1026</v>
      </c>
      <c r="F129" s="283"/>
      <c r="G129" s="280">
        <f>G133+G130</f>
        <v>3536048</v>
      </c>
      <c r="H129" s="280">
        <f>H133+H130</f>
        <v>2476777</v>
      </c>
      <c r="I129" s="280">
        <f>I133+I130</f>
        <v>2747191</v>
      </c>
    </row>
    <row r="130" spans="1:9" ht="93" customHeight="1">
      <c r="A130" s="158" t="s">
        <v>356</v>
      </c>
      <c r="B130" s="282" t="s">
        <v>1337</v>
      </c>
      <c r="C130" s="283" t="s">
        <v>715</v>
      </c>
      <c r="D130" s="283" t="s">
        <v>1117</v>
      </c>
      <c r="E130" s="283" t="s">
        <v>1338</v>
      </c>
      <c r="F130" s="283"/>
      <c r="G130" s="280">
        <f aca="true" t="shared" si="17" ref="G130:I131">G131</f>
        <v>56056</v>
      </c>
      <c r="H130" s="280">
        <f t="shared" si="17"/>
        <v>56056</v>
      </c>
      <c r="I130" s="280">
        <f t="shared" si="17"/>
        <v>56056</v>
      </c>
    </row>
    <row r="131" spans="1:9" ht="30" customHeight="1">
      <c r="A131" s="158" t="s">
        <v>432</v>
      </c>
      <c r="B131" s="282" t="s">
        <v>955</v>
      </c>
      <c r="C131" s="283" t="s">
        <v>715</v>
      </c>
      <c r="D131" s="283" t="s">
        <v>1117</v>
      </c>
      <c r="E131" s="283" t="s">
        <v>1338</v>
      </c>
      <c r="F131" s="283" t="s">
        <v>145</v>
      </c>
      <c r="G131" s="280">
        <f t="shared" si="17"/>
        <v>56056</v>
      </c>
      <c r="H131" s="280">
        <f t="shared" si="17"/>
        <v>56056</v>
      </c>
      <c r="I131" s="280">
        <f t="shared" si="17"/>
        <v>56056</v>
      </c>
    </row>
    <row r="132" spans="1:9" ht="25.5">
      <c r="A132" s="158" t="s">
        <v>433</v>
      </c>
      <c r="B132" s="282" t="s">
        <v>390</v>
      </c>
      <c r="C132" s="283" t="s">
        <v>715</v>
      </c>
      <c r="D132" s="283" t="s">
        <v>1117</v>
      </c>
      <c r="E132" s="283" t="s">
        <v>1338</v>
      </c>
      <c r="F132" s="283" t="s">
        <v>721</v>
      </c>
      <c r="G132" s="280">
        <f>56000+56</f>
        <v>56056</v>
      </c>
      <c r="H132" s="280">
        <f>56000+56</f>
        <v>56056</v>
      </c>
      <c r="I132" s="280">
        <f>56000+56</f>
        <v>56056</v>
      </c>
    </row>
    <row r="133" spans="1:9" ht="89.25">
      <c r="A133" s="158" t="s">
        <v>276</v>
      </c>
      <c r="B133" s="282" t="s">
        <v>1099</v>
      </c>
      <c r="C133" s="283" t="s">
        <v>715</v>
      </c>
      <c r="D133" s="283" t="s">
        <v>1117</v>
      </c>
      <c r="E133" s="283" t="s">
        <v>1027</v>
      </c>
      <c r="F133" s="283"/>
      <c r="G133" s="280">
        <f>G134+G136+G138</f>
        <v>3479992</v>
      </c>
      <c r="H133" s="280">
        <f>H134+H136+H138</f>
        <v>2420721</v>
      </c>
      <c r="I133" s="280">
        <f>I134+I136+I138</f>
        <v>2691135</v>
      </c>
    </row>
    <row r="134" spans="1:9" ht="51">
      <c r="A134" s="158" t="s">
        <v>618</v>
      </c>
      <c r="B134" s="282" t="s">
        <v>4</v>
      </c>
      <c r="C134" s="283" t="s">
        <v>715</v>
      </c>
      <c r="D134" s="283" t="s">
        <v>1117</v>
      </c>
      <c r="E134" s="283" t="s">
        <v>1027</v>
      </c>
      <c r="F134" s="283" t="s">
        <v>339</v>
      </c>
      <c r="G134" s="280">
        <f>G135</f>
        <v>3315548</v>
      </c>
      <c r="H134" s="280">
        <f>H135</f>
        <v>2256277</v>
      </c>
      <c r="I134" s="280">
        <f>I135</f>
        <v>2526691</v>
      </c>
    </row>
    <row r="135" spans="1:9" ht="12.75">
      <c r="A135" s="158" t="s">
        <v>619</v>
      </c>
      <c r="B135" s="282" t="s">
        <v>5</v>
      </c>
      <c r="C135" s="283" t="s">
        <v>715</v>
      </c>
      <c r="D135" s="283" t="s">
        <v>1117</v>
      </c>
      <c r="E135" s="283" t="s">
        <v>1027</v>
      </c>
      <c r="F135" s="283" t="s">
        <v>348</v>
      </c>
      <c r="G135" s="280">
        <v>3315548</v>
      </c>
      <c r="H135" s="280">
        <f>3315548-500000-559271</f>
        <v>2256277</v>
      </c>
      <c r="I135" s="280">
        <f>3315548-500000-288857</f>
        <v>2526691</v>
      </c>
    </row>
    <row r="136" spans="1:9" ht="38.25">
      <c r="A136" s="158" t="s">
        <v>620</v>
      </c>
      <c r="B136" s="282" t="s">
        <v>955</v>
      </c>
      <c r="C136" s="283" t="s">
        <v>715</v>
      </c>
      <c r="D136" s="283" t="s">
        <v>1117</v>
      </c>
      <c r="E136" s="283" t="s">
        <v>1027</v>
      </c>
      <c r="F136" s="283" t="s">
        <v>145</v>
      </c>
      <c r="G136" s="280">
        <f>G137</f>
        <v>159944</v>
      </c>
      <c r="H136" s="280">
        <f>H137</f>
        <v>159944</v>
      </c>
      <c r="I136" s="280">
        <f>I137</f>
        <v>159944</v>
      </c>
    </row>
    <row r="137" spans="1:9" ht="25.5">
      <c r="A137" s="158" t="s">
        <v>621</v>
      </c>
      <c r="B137" s="282" t="s">
        <v>390</v>
      </c>
      <c r="C137" s="283" t="s">
        <v>715</v>
      </c>
      <c r="D137" s="283" t="s">
        <v>1117</v>
      </c>
      <c r="E137" s="283" t="s">
        <v>1027</v>
      </c>
      <c r="F137" s="283" t="s">
        <v>721</v>
      </c>
      <c r="G137" s="280">
        <f>160000-56</f>
        <v>159944</v>
      </c>
      <c r="H137" s="280">
        <f>160000-56</f>
        <v>159944</v>
      </c>
      <c r="I137" s="280">
        <f>160000-56</f>
        <v>159944</v>
      </c>
    </row>
    <row r="138" spans="1:9" ht="12.75">
      <c r="A138" s="158" t="s">
        <v>622</v>
      </c>
      <c r="B138" s="282" t="s">
        <v>32</v>
      </c>
      <c r="C138" s="283" t="s">
        <v>715</v>
      </c>
      <c r="D138" s="283" t="s">
        <v>1117</v>
      </c>
      <c r="E138" s="283" t="s">
        <v>1027</v>
      </c>
      <c r="F138" s="283" t="s">
        <v>31</v>
      </c>
      <c r="G138" s="280">
        <f>G139</f>
        <v>4500</v>
      </c>
      <c r="H138" s="280">
        <f>H139</f>
        <v>4500</v>
      </c>
      <c r="I138" s="280">
        <f>I139</f>
        <v>4500</v>
      </c>
    </row>
    <row r="139" spans="1:9" ht="12.75">
      <c r="A139" s="158" t="s">
        <v>623</v>
      </c>
      <c r="B139" s="282" t="s">
        <v>33</v>
      </c>
      <c r="C139" s="283" t="s">
        <v>715</v>
      </c>
      <c r="D139" s="283" t="s">
        <v>1117</v>
      </c>
      <c r="E139" s="283" t="s">
        <v>1027</v>
      </c>
      <c r="F139" s="283" t="s">
        <v>30</v>
      </c>
      <c r="G139" s="280">
        <v>4500</v>
      </c>
      <c r="H139" s="280">
        <v>4500</v>
      </c>
      <c r="I139" s="280">
        <v>4500</v>
      </c>
    </row>
    <row r="140" spans="1:9" ht="12.75">
      <c r="A140" s="158" t="s">
        <v>357</v>
      </c>
      <c r="B140" s="215" t="s">
        <v>492</v>
      </c>
      <c r="C140" s="158" t="s">
        <v>715</v>
      </c>
      <c r="D140" s="158" t="s">
        <v>11</v>
      </c>
      <c r="E140" s="158"/>
      <c r="F140" s="158"/>
      <c r="G140" s="280">
        <f>G141+G149+G158</f>
        <v>23131100</v>
      </c>
      <c r="H140" s="280">
        <f>H141+H149+H158</f>
        <v>19364300</v>
      </c>
      <c r="I140" s="280">
        <f>I141+I149+I158</f>
        <v>19527100</v>
      </c>
    </row>
    <row r="141" spans="1:9" ht="12.75">
      <c r="A141" s="158" t="s">
        <v>24</v>
      </c>
      <c r="B141" s="215" t="s">
        <v>493</v>
      </c>
      <c r="C141" s="158" t="s">
        <v>715</v>
      </c>
      <c r="D141" s="158" t="s">
        <v>287</v>
      </c>
      <c r="E141" s="158"/>
      <c r="F141" s="158"/>
      <c r="G141" s="280">
        <f aca="true" t="shared" si="18" ref="G141:I143">G142</f>
        <v>2225700</v>
      </c>
      <c r="H141" s="280">
        <f t="shared" si="18"/>
        <v>2225700</v>
      </c>
      <c r="I141" s="280">
        <f t="shared" si="18"/>
        <v>2225700</v>
      </c>
    </row>
    <row r="142" spans="1:9" ht="38.25">
      <c r="A142" s="158" t="s">
        <v>624</v>
      </c>
      <c r="B142" s="215" t="s">
        <v>551</v>
      </c>
      <c r="C142" s="158" t="s">
        <v>715</v>
      </c>
      <c r="D142" s="158" t="s">
        <v>287</v>
      </c>
      <c r="E142" s="158" t="s">
        <v>80</v>
      </c>
      <c r="F142" s="158"/>
      <c r="G142" s="280">
        <f t="shared" si="18"/>
        <v>2225700</v>
      </c>
      <c r="H142" s="280">
        <f t="shared" si="18"/>
        <v>2225700</v>
      </c>
      <c r="I142" s="280">
        <f t="shared" si="18"/>
        <v>2225700</v>
      </c>
    </row>
    <row r="143" spans="1:9" ht="25.5" customHeight="1">
      <c r="A143" s="158" t="s">
        <v>625</v>
      </c>
      <c r="B143" s="281" t="s">
        <v>572</v>
      </c>
      <c r="C143" s="158" t="s">
        <v>715</v>
      </c>
      <c r="D143" s="158" t="s">
        <v>287</v>
      </c>
      <c r="E143" s="158" t="s">
        <v>86</v>
      </c>
      <c r="F143" s="158"/>
      <c r="G143" s="280">
        <f t="shared" si="18"/>
        <v>2225700</v>
      </c>
      <c r="H143" s="280">
        <f t="shared" si="18"/>
        <v>2225700</v>
      </c>
      <c r="I143" s="280">
        <f t="shared" si="18"/>
        <v>2225700</v>
      </c>
    </row>
    <row r="144" spans="1:9" ht="76.5">
      <c r="A144" s="158" t="s">
        <v>626</v>
      </c>
      <c r="B144" s="281" t="s">
        <v>141</v>
      </c>
      <c r="C144" s="158" t="s">
        <v>715</v>
      </c>
      <c r="D144" s="158" t="s">
        <v>287</v>
      </c>
      <c r="E144" s="158" t="s">
        <v>1372</v>
      </c>
      <c r="F144" s="158"/>
      <c r="G144" s="280">
        <f>G145+G147</f>
        <v>2225700</v>
      </c>
      <c r="H144" s="280">
        <f>H145+H147</f>
        <v>2225700</v>
      </c>
      <c r="I144" s="280">
        <f>I145+I147</f>
        <v>2225700</v>
      </c>
    </row>
    <row r="145" spans="1:9" ht="51">
      <c r="A145" s="158" t="s">
        <v>495</v>
      </c>
      <c r="B145" s="282" t="s">
        <v>4</v>
      </c>
      <c r="C145" s="158" t="s">
        <v>715</v>
      </c>
      <c r="D145" s="158" t="s">
        <v>287</v>
      </c>
      <c r="E145" s="158" t="s">
        <v>1372</v>
      </c>
      <c r="F145" s="283" t="s">
        <v>339</v>
      </c>
      <c r="G145" s="280">
        <f>G146</f>
        <v>2012600</v>
      </c>
      <c r="H145" s="280">
        <f>H146</f>
        <v>2012600</v>
      </c>
      <c r="I145" s="280">
        <f>I146</f>
        <v>2012600</v>
      </c>
    </row>
    <row r="146" spans="1:9" ht="25.5">
      <c r="A146" s="158" t="s">
        <v>699</v>
      </c>
      <c r="B146" s="282" t="s">
        <v>29</v>
      </c>
      <c r="C146" s="158" t="s">
        <v>715</v>
      </c>
      <c r="D146" s="158" t="s">
        <v>287</v>
      </c>
      <c r="E146" s="158" t="s">
        <v>1372</v>
      </c>
      <c r="F146" s="158" t="s">
        <v>356</v>
      </c>
      <c r="G146" s="280">
        <v>2012600</v>
      </c>
      <c r="H146" s="280">
        <v>2012600</v>
      </c>
      <c r="I146" s="280">
        <v>2012600</v>
      </c>
    </row>
    <row r="147" spans="1:9" ht="38.25">
      <c r="A147" s="158" t="s">
        <v>700</v>
      </c>
      <c r="B147" s="282" t="s">
        <v>955</v>
      </c>
      <c r="C147" s="158" t="s">
        <v>715</v>
      </c>
      <c r="D147" s="158" t="s">
        <v>287</v>
      </c>
      <c r="E147" s="158" t="s">
        <v>1372</v>
      </c>
      <c r="F147" s="158" t="s">
        <v>145</v>
      </c>
      <c r="G147" s="280">
        <f>G148</f>
        <v>213100</v>
      </c>
      <c r="H147" s="280">
        <f>H148</f>
        <v>213100</v>
      </c>
      <c r="I147" s="280">
        <f>I148</f>
        <v>213100</v>
      </c>
    </row>
    <row r="148" spans="1:9" ht="25.5">
      <c r="A148" s="158" t="s">
        <v>701</v>
      </c>
      <c r="B148" s="282" t="s">
        <v>390</v>
      </c>
      <c r="C148" s="158" t="s">
        <v>715</v>
      </c>
      <c r="D148" s="158" t="s">
        <v>287</v>
      </c>
      <c r="E148" s="158" t="s">
        <v>1372</v>
      </c>
      <c r="F148" s="158" t="s">
        <v>721</v>
      </c>
      <c r="G148" s="280">
        <v>213100</v>
      </c>
      <c r="H148" s="280">
        <v>213100</v>
      </c>
      <c r="I148" s="280">
        <v>213100</v>
      </c>
    </row>
    <row r="149" spans="1:9" ht="12.75">
      <c r="A149" s="158" t="s">
        <v>604</v>
      </c>
      <c r="B149" s="215" t="s">
        <v>801</v>
      </c>
      <c r="C149" s="158" t="s">
        <v>715</v>
      </c>
      <c r="D149" s="158" t="s">
        <v>288</v>
      </c>
      <c r="E149" s="158"/>
      <c r="F149" s="158"/>
      <c r="G149" s="280">
        <f aca="true" t="shared" si="19" ref="G149:I150">G150</f>
        <v>20138000</v>
      </c>
      <c r="H149" s="280">
        <f t="shared" si="19"/>
        <v>16371200</v>
      </c>
      <c r="I149" s="280">
        <f t="shared" si="19"/>
        <v>16534000</v>
      </c>
    </row>
    <row r="150" spans="1:9" ht="25.5">
      <c r="A150" s="158" t="s">
        <v>605</v>
      </c>
      <c r="B150" s="215" t="s">
        <v>47</v>
      </c>
      <c r="C150" s="158" t="s">
        <v>715</v>
      </c>
      <c r="D150" s="158" t="s">
        <v>288</v>
      </c>
      <c r="E150" s="158" t="s">
        <v>82</v>
      </c>
      <c r="F150" s="158"/>
      <c r="G150" s="280">
        <f t="shared" si="19"/>
        <v>20138000</v>
      </c>
      <c r="H150" s="280">
        <f t="shared" si="19"/>
        <v>16371200</v>
      </c>
      <c r="I150" s="280">
        <f t="shared" si="19"/>
        <v>16534000</v>
      </c>
    </row>
    <row r="151" spans="1:9" ht="25.5">
      <c r="A151" s="158" t="s">
        <v>809</v>
      </c>
      <c r="B151" s="281" t="s">
        <v>140</v>
      </c>
      <c r="C151" s="158" t="s">
        <v>715</v>
      </c>
      <c r="D151" s="158" t="s">
        <v>288</v>
      </c>
      <c r="E151" s="158" t="s">
        <v>83</v>
      </c>
      <c r="F151" s="158"/>
      <c r="G151" s="280">
        <f>G152+G155</f>
        <v>20138000</v>
      </c>
      <c r="H151" s="280">
        <f>H152+H155</f>
        <v>16371200</v>
      </c>
      <c r="I151" s="280">
        <f>I152+I155</f>
        <v>16534000</v>
      </c>
    </row>
    <row r="152" spans="1:9" ht="68.25" customHeight="1">
      <c r="A152" s="158" t="s">
        <v>1053</v>
      </c>
      <c r="B152" s="290" t="s">
        <v>1593</v>
      </c>
      <c r="C152" s="158" t="s">
        <v>715</v>
      </c>
      <c r="D152" s="158" t="s">
        <v>288</v>
      </c>
      <c r="E152" s="158" t="s">
        <v>84</v>
      </c>
      <c r="F152" s="158"/>
      <c r="G152" s="280">
        <f aca="true" t="shared" si="20" ref="G152:I153">G153</f>
        <v>3014400</v>
      </c>
      <c r="H152" s="280">
        <f t="shared" si="20"/>
        <v>3028000</v>
      </c>
      <c r="I152" s="280">
        <f t="shared" si="20"/>
        <v>3058000</v>
      </c>
    </row>
    <row r="153" spans="1:9" ht="12.75">
      <c r="A153" s="158" t="s">
        <v>1054</v>
      </c>
      <c r="B153" s="282" t="s">
        <v>32</v>
      </c>
      <c r="C153" s="158" t="s">
        <v>715</v>
      </c>
      <c r="D153" s="158" t="s">
        <v>288</v>
      </c>
      <c r="E153" s="158" t="s">
        <v>84</v>
      </c>
      <c r="F153" s="158" t="s">
        <v>31</v>
      </c>
      <c r="G153" s="280">
        <f t="shared" si="20"/>
        <v>3014400</v>
      </c>
      <c r="H153" s="280">
        <f t="shared" si="20"/>
        <v>3028000</v>
      </c>
      <c r="I153" s="280">
        <f t="shared" si="20"/>
        <v>3058000</v>
      </c>
    </row>
    <row r="154" spans="1:9" ht="38.25">
      <c r="A154" s="158" t="s">
        <v>1055</v>
      </c>
      <c r="B154" s="294" t="s">
        <v>952</v>
      </c>
      <c r="C154" s="158" t="s">
        <v>715</v>
      </c>
      <c r="D154" s="158" t="s">
        <v>288</v>
      </c>
      <c r="E154" s="158" t="s">
        <v>84</v>
      </c>
      <c r="F154" s="158" t="s">
        <v>695</v>
      </c>
      <c r="G154" s="280">
        <v>3014400</v>
      </c>
      <c r="H154" s="280">
        <v>3028000</v>
      </c>
      <c r="I154" s="280">
        <v>3058000</v>
      </c>
    </row>
    <row r="155" spans="1:9" ht="114.75" customHeight="1">
      <c r="A155" s="158" t="s">
        <v>1056</v>
      </c>
      <c r="B155" s="290" t="s">
        <v>1594</v>
      </c>
      <c r="C155" s="158" t="s">
        <v>715</v>
      </c>
      <c r="D155" s="158" t="s">
        <v>288</v>
      </c>
      <c r="E155" s="158" t="s">
        <v>85</v>
      </c>
      <c r="F155" s="158"/>
      <c r="G155" s="280">
        <f aca="true" t="shared" si="21" ref="G155:I156">G156</f>
        <v>17123600</v>
      </c>
      <c r="H155" s="280">
        <f t="shared" si="21"/>
        <v>13343200</v>
      </c>
      <c r="I155" s="280">
        <f t="shared" si="21"/>
        <v>13476000</v>
      </c>
    </row>
    <row r="156" spans="1:9" ht="12.75">
      <c r="A156" s="158" t="s">
        <v>654</v>
      </c>
      <c r="B156" s="282" t="s">
        <v>32</v>
      </c>
      <c r="C156" s="158" t="s">
        <v>715</v>
      </c>
      <c r="D156" s="158" t="s">
        <v>288</v>
      </c>
      <c r="E156" s="158" t="s">
        <v>85</v>
      </c>
      <c r="F156" s="158" t="s">
        <v>31</v>
      </c>
      <c r="G156" s="280">
        <f t="shared" si="21"/>
        <v>17123600</v>
      </c>
      <c r="H156" s="280">
        <f t="shared" si="21"/>
        <v>13343200</v>
      </c>
      <c r="I156" s="280">
        <f t="shared" si="21"/>
        <v>13476000</v>
      </c>
    </row>
    <row r="157" spans="1:9" ht="38.25">
      <c r="A157" s="158" t="s">
        <v>655</v>
      </c>
      <c r="B157" s="294" t="s">
        <v>952</v>
      </c>
      <c r="C157" s="158" t="s">
        <v>715</v>
      </c>
      <c r="D157" s="158" t="s">
        <v>288</v>
      </c>
      <c r="E157" s="158" t="s">
        <v>85</v>
      </c>
      <c r="F157" s="158" t="s">
        <v>695</v>
      </c>
      <c r="G157" s="280">
        <v>17123600</v>
      </c>
      <c r="H157" s="280">
        <v>13343200</v>
      </c>
      <c r="I157" s="280">
        <v>13476000</v>
      </c>
    </row>
    <row r="158" spans="1:9" ht="12.75">
      <c r="A158" s="158" t="s">
        <v>656</v>
      </c>
      <c r="B158" s="295" t="s">
        <v>603</v>
      </c>
      <c r="C158" s="158" t="s">
        <v>715</v>
      </c>
      <c r="D158" s="158" t="s">
        <v>289</v>
      </c>
      <c r="E158" s="158"/>
      <c r="F158" s="283"/>
      <c r="G158" s="280">
        <f>G159+G166</f>
        <v>767400</v>
      </c>
      <c r="H158" s="280">
        <f>H159+H166</f>
        <v>767400</v>
      </c>
      <c r="I158" s="280">
        <f>I159+I166</f>
        <v>767400</v>
      </c>
    </row>
    <row r="159" spans="1:9" ht="38.25">
      <c r="A159" s="158" t="s">
        <v>657</v>
      </c>
      <c r="B159" s="215" t="s">
        <v>551</v>
      </c>
      <c r="C159" s="158" t="s">
        <v>715</v>
      </c>
      <c r="D159" s="158" t="s">
        <v>289</v>
      </c>
      <c r="E159" s="158" t="s">
        <v>80</v>
      </c>
      <c r="F159" s="283"/>
      <c r="G159" s="280">
        <f aca="true" t="shared" si="22" ref="G159:I164">G160</f>
        <v>567400</v>
      </c>
      <c r="H159" s="280">
        <f t="shared" si="22"/>
        <v>567400</v>
      </c>
      <c r="I159" s="280">
        <f t="shared" si="22"/>
        <v>567400</v>
      </c>
    </row>
    <row r="160" spans="1:9" ht="12.75">
      <c r="A160" s="158" t="s">
        <v>658</v>
      </c>
      <c r="B160" s="282" t="s">
        <v>571</v>
      </c>
      <c r="C160" s="158" t="s">
        <v>715</v>
      </c>
      <c r="D160" s="158" t="s">
        <v>289</v>
      </c>
      <c r="E160" s="158" t="s">
        <v>81</v>
      </c>
      <c r="F160" s="283"/>
      <c r="G160" s="280">
        <f t="shared" si="22"/>
        <v>567400</v>
      </c>
      <c r="H160" s="280">
        <f t="shared" si="22"/>
        <v>567400</v>
      </c>
      <c r="I160" s="280">
        <f t="shared" si="22"/>
        <v>567400</v>
      </c>
    </row>
    <row r="161" spans="1:9" ht="76.5">
      <c r="A161" s="158" t="s">
        <v>659</v>
      </c>
      <c r="B161" s="282" t="s">
        <v>970</v>
      </c>
      <c r="C161" s="158" t="s">
        <v>715</v>
      </c>
      <c r="D161" s="158" t="s">
        <v>289</v>
      </c>
      <c r="E161" s="158" t="s">
        <v>1371</v>
      </c>
      <c r="F161" s="283"/>
      <c r="G161" s="280">
        <f>G164+G162</f>
        <v>567400</v>
      </c>
      <c r="H161" s="280">
        <f>H164+H162</f>
        <v>567400</v>
      </c>
      <c r="I161" s="280">
        <f>I164+I162</f>
        <v>567400</v>
      </c>
    </row>
    <row r="162" spans="1:9" ht="51">
      <c r="A162" s="158" t="s">
        <v>660</v>
      </c>
      <c r="B162" s="282" t="s">
        <v>4</v>
      </c>
      <c r="C162" s="158" t="s">
        <v>715</v>
      </c>
      <c r="D162" s="158" t="s">
        <v>289</v>
      </c>
      <c r="E162" s="158" t="s">
        <v>1371</v>
      </c>
      <c r="F162" s="283" t="s">
        <v>339</v>
      </c>
      <c r="G162" s="280">
        <f>G163</f>
        <v>67090</v>
      </c>
      <c r="H162" s="280">
        <f>H163</f>
        <v>67090</v>
      </c>
      <c r="I162" s="280">
        <f>I163</f>
        <v>67090</v>
      </c>
    </row>
    <row r="163" spans="1:9" ht="25.5">
      <c r="A163" s="158" t="s">
        <v>661</v>
      </c>
      <c r="B163" s="282" t="s">
        <v>29</v>
      </c>
      <c r="C163" s="158" t="s">
        <v>715</v>
      </c>
      <c r="D163" s="158" t="s">
        <v>289</v>
      </c>
      <c r="E163" s="158" t="s">
        <v>1371</v>
      </c>
      <c r="F163" s="283" t="s">
        <v>356</v>
      </c>
      <c r="G163" s="280">
        <v>67090</v>
      </c>
      <c r="H163" s="280">
        <v>67090</v>
      </c>
      <c r="I163" s="280">
        <v>67090</v>
      </c>
    </row>
    <row r="164" spans="1:9" ht="38.25">
      <c r="A164" s="158" t="s">
        <v>662</v>
      </c>
      <c r="B164" s="282" t="s">
        <v>955</v>
      </c>
      <c r="C164" s="158" t="s">
        <v>715</v>
      </c>
      <c r="D164" s="158" t="s">
        <v>289</v>
      </c>
      <c r="E164" s="158" t="s">
        <v>1371</v>
      </c>
      <c r="F164" s="283" t="s">
        <v>145</v>
      </c>
      <c r="G164" s="280">
        <f t="shared" si="22"/>
        <v>500310</v>
      </c>
      <c r="H164" s="280">
        <f t="shared" si="22"/>
        <v>500310</v>
      </c>
      <c r="I164" s="280">
        <f t="shared" si="22"/>
        <v>500310</v>
      </c>
    </row>
    <row r="165" spans="1:9" ht="25.5">
      <c r="A165" s="158" t="s">
        <v>663</v>
      </c>
      <c r="B165" s="282" t="s">
        <v>390</v>
      </c>
      <c r="C165" s="158" t="s">
        <v>715</v>
      </c>
      <c r="D165" s="158" t="s">
        <v>289</v>
      </c>
      <c r="E165" s="158" t="s">
        <v>1371</v>
      </c>
      <c r="F165" s="283" t="s">
        <v>721</v>
      </c>
      <c r="G165" s="280">
        <v>500310</v>
      </c>
      <c r="H165" s="280">
        <v>500310</v>
      </c>
      <c r="I165" s="280">
        <v>500310</v>
      </c>
    </row>
    <row r="166" spans="1:9" ht="25.5">
      <c r="A166" s="158" t="s">
        <v>1057</v>
      </c>
      <c r="B166" s="282" t="s">
        <v>142</v>
      </c>
      <c r="C166" s="158" t="s">
        <v>715</v>
      </c>
      <c r="D166" s="158" t="s">
        <v>289</v>
      </c>
      <c r="E166" s="158" t="s">
        <v>87</v>
      </c>
      <c r="F166" s="283"/>
      <c r="G166" s="280">
        <f>G167</f>
        <v>200000</v>
      </c>
      <c r="H166" s="280">
        <f>H167</f>
        <v>200000</v>
      </c>
      <c r="I166" s="280">
        <f>I167</f>
        <v>200000</v>
      </c>
    </row>
    <row r="167" spans="1:9" ht="38.25">
      <c r="A167" s="158" t="s">
        <v>1058</v>
      </c>
      <c r="B167" s="282" t="s">
        <v>559</v>
      </c>
      <c r="C167" s="158" t="s">
        <v>715</v>
      </c>
      <c r="D167" s="158" t="s">
        <v>289</v>
      </c>
      <c r="E167" s="158" t="s">
        <v>88</v>
      </c>
      <c r="F167" s="283"/>
      <c r="G167" s="280">
        <f>G168+G171</f>
        <v>200000</v>
      </c>
      <c r="H167" s="280">
        <f>H168+H171</f>
        <v>200000</v>
      </c>
      <c r="I167" s="280">
        <f>I168+I171</f>
        <v>200000</v>
      </c>
    </row>
    <row r="168" spans="1:9" ht="99" customHeight="1">
      <c r="A168" s="158" t="s">
        <v>664</v>
      </c>
      <c r="B168" s="282" t="s">
        <v>1616</v>
      </c>
      <c r="C168" s="158" t="s">
        <v>715</v>
      </c>
      <c r="D168" s="158" t="s">
        <v>289</v>
      </c>
      <c r="E168" s="158" t="s">
        <v>89</v>
      </c>
      <c r="F168" s="283"/>
      <c r="G168" s="280">
        <f aca="true" t="shared" si="23" ref="G168:I169">G169</f>
        <v>0</v>
      </c>
      <c r="H168" s="280">
        <f t="shared" si="23"/>
        <v>85000</v>
      </c>
      <c r="I168" s="280">
        <f t="shared" si="23"/>
        <v>85000</v>
      </c>
    </row>
    <row r="169" spans="1:9" ht="12.75">
      <c r="A169" s="158" t="s">
        <v>665</v>
      </c>
      <c r="B169" s="282" t="s">
        <v>32</v>
      </c>
      <c r="C169" s="158" t="s">
        <v>715</v>
      </c>
      <c r="D169" s="158" t="s">
        <v>289</v>
      </c>
      <c r="E169" s="158" t="s">
        <v>89</v>
      </c>
      <c r="F169" s="283" t="s">
        <v>31</v>
      </c>
      <c r="G169" s="280">
        <f t="shared" si="23"/>
        <v>0</v>
      </c>
      <c r="H169" s="280">
        <f t="shared" si="23"/>
        <v>85000</v>
      </c>
      <c r="I169" s="280">
        <f t="shared" si="23"/>
        <v>85000</v>
      </c>
    </row>
    <row r="170" spans="1:9" ht="38.25">
      <c r="A170" s="158" t="s">
        <v>666</v>
      </c>
      <c r="B170" s="294" t="s">
        <v>952</v>
      </c>
      <c r="C170" s="158" t="s">
        <v>715</v>
      </c>
      <c r="D170" s="158" t="s">
        <v>289</v>
      </c>
      <c r="E170" s="158" t="s">
        <v>89</v>
      </c>
      <c r="F170" s="283" t="s">
        <v>695</v>
      </c>
      <c r="G170" s="280">
        <v>0</v>
      </c>
      <c r="H170" s="280">
        <v>85000</v>
      </c>
      <c r="I170" s="280">
        <v>85000</v>
      </c>
    </row>
    <row r="171" spans="1:9" ht="79.5" customHeight="1">
      <c r="A171" s="158" t="s">
        <v>667</v>
      </c>
      <c r="B171" s="290" t="s">
        <v>1617</v>
      </c>
      <c r="C171" s="158" t="s">
        <v>715</v>
      </c>
      <c r="D171" s="158" t="s">
        <v>289</v>
      </c>
      <c r="E171" s="158" t="s">
        <v>1028</v>
      </c>
      <c r="F171" s="158"/>
      <c r="G171" s="280">
        <f aca="true" t="shared" si="24" ref="G171:I172">G172</f>
        <v>200000</v>
      </c>
      <c r="H171" s="280">
        <f t="shared" si="24"/>
        <v>115000</v>
      </c>
      <c r="I171" s="280">
        <f t="shared" si="24"/>
        <v>115000</v>
      </c>
    </row>
    <row r="172" spans="1:9" ht="12.75">
      <c r="A172" s="158" t="s">
        <v>668</v>
      </c>
      <c r="B172" s="282" t="s">
        <v>32</v>
      </c>
      <c r="C172" s="158" t="s">
        <v>715</v>
      </c>
      <c r="D172" s="158" t="s">
        <v>289</v>
      </c>
      <c r="E172" s="158" t="s">
        <v>1028</v>
      </c>
      <c r="F172" s="158" t="s">
        <v>31</v>
      </c>
      <c r="G172" s="280">
        <f t="shared" si="24"/>
        <v>200000</v>
      </c>
      <c r="H172" s="280">
        <f t="shared" si="24"/>
        <v>115000</v>
      </c>
      <c r="I172" s="280">
        <f t="shared" si="24"/>
        <v>115000</v>
      </c>
    </row>
    <row r="173" spans="1:9" ht="38.25">
      <c r="A173" s="158" t="s">
        <v>669</v>
      </c>
      <c r="B173" s="294" t="s">
        <v>952</v>
      </c>
      <c r="C173" s="158" t="s">
        <v>715</v>
      </c>
      <c r="D173" s="158" t="s">
        <v>289</v>
      </c>
      <c r="E173" s="158" t="s">
        <v>1028</v>
      </c>
      <c r="F173" s="158" t="s">
        <v>695</v>
      </c>
      <c r="G173" s="280">
        <v>200000</v>
      </c>
      <c r="H173" s="280">
        <v>115000</v>
      </c>
      <c r="I173" s="280">
        <v>115000</v>
      </c>
    </row>
    <row r="174" spans="1:9" ht="12.75">
      <c r="A174" s="158" t="s">
        <v>670</v>
      </c>
      <c r="B174" s="215" t="s">
        <v>379</v>
      </c>
      <c r="C174" s="158" t="s">
        <v>715</v>
      </c>
      <c r="D174" s="158" t="s">
        <v>12</v>
      </c>
      <c r="E174" s="158"/>
      <c r="F174" s="283"/>
      <c r="G174" s="280">
        <f>G181+G175</f>
        <v>6952600</v>
      </c>
      <c r="H174" s="280">
        <f>H181+H175</f>
        <v>7228200</v>
      </c>
      <c r="I174" s="280">
        <f>I181+I175</f>
        <v>7228200</v>
      </c>
    </row>
    <row r="175" spans="1:9" ht="12.75">
      <c r="A175" s="158" t="s">
        <v>671</v>
      </c>
      <c r="B175" s="215" t="s">
        <v>836</v>
      </c>
      <c r="C175" s="158" t="s">
        <v>715</v>
      </c>
      <c r="D175" s="158" t="s">
        <v>837</v>
      </c>
      <c r="E175" s="158"/>
      <c r="F175" s="283"/>
      <c r="G175" s="280">
        <f aca="true" t="shared" si="25" ref="G175:I179">G176</f>
        <v>62000</v>
      </c>
      <c r="H175" s="280">
        <f t="shared" si="25"/>
        <v>62000</v>
      </c>
      <c r="I175" s="280">
        <f t="shared" si="25"/>
        <v>62000</v>
      </c>
    </row>
    <row r="176" spans="1:9" ht="25.5">
      <c r="A176" s="158" t="s">
        <v>672</v>
      </c>
      <c r="B176" s="215" t="s">
        <v>440</v>
      </c>
      <c r="C176" s="158" t="s">
        <v>715</v>
      </c>
      <c r="D176" s="158" t="s">
        <v>837</v>
      </c>
      <c r="E176" s="158" t="s">
        <v>90</v>
      </c>
      <c r="F176" s="283"/>
      <c r="G176" s="280">
        <f t="shared" si="25"/>
        <v>62000</v>
      </c>
      <c r="H176" s="280">
        <f t="shared" si="25"/>
        <v>62000</v>
      </c>
      <c r="I176" s="280">
        <f t="shared" si="25"/>
        <v>62000</v>
      </c>
    </row>
    <row r="177" spans="1:9" ht="25.5">
      <c r="A177" s="158" t="s">
        <v>673</v>
      </c>
      <c r="B177" s="215" t="s">
        <v>6</v>
      </c>
      <c r="C177" s="158" t="s">
        <v>715</v>
      </c>
      <c r="D177" s="158" t="s">
        <v>837</v>
      </c>
      <c r="E177" s="158" t="s">
        <v>91</v>
      </c>
      <c r="F177" s="283"/>
      <c r="G177" s="280">
        <f t="shared" si="25"/>
        <v>62000</v>
      </c>
      <c r="H177" s="280">
        <f t="shared" si="25"/>
        <v>62000</v>
      </c>
      <c r="I177" s="280">
        <f t="shared" si="25"/>
        <v>62000</v>
      </c>
    </row>
    <row r="178" spans="1:9" ht="63.75">
      <c r="A178" s="158" t="s">
        <v>703</v>
      </c>
      <c r="B178" s="290" t="s">
        <v>838</v>
      </c>
      <c r="C178" s="158" t="s">
        <v>715</v>
      </c>
      <c r="D178" s="158" t="s">
        <v>837</v>
      </c>
      <c r="E178" s="158" t="s">
        <v>839</v>
      </c>
      <c r="F178" s="283"/>
      <c r="G178" s="280">
        <f t="shared" si="25"/>
        <v>62000</v>
      </c>
      <c r="H178" s="280">
        <f t="shared" si="25"/>
        <v>62000</v>
      </c>
      <c r="I178" s="280">
        <f t="shared" si="25"/>
        <v>62000</v>
      </c>
    </row>
    <row r="179" spans="1:9" ht="38.25">
      <c r="A179" s="158" t="s">
        <v>704</v>
      </c>
      <c r="B179" s="282" t="s">
        <v>955</v>
      </c>
      <c r="C179" s="158" t="s">
        <v>715</v>
      </c>
      <c r="D179" s="158" t="s">
        <v>837</v>
      </c>
      <c r="E179" s="158" t="s">
        <v>839</v>
      </c>
      <c r="F179" s="283" t="s">
        <v>145</v>
      </c>
      <c r="G179" s="280">
        <f t="shared" si="25"/>
        <v>62000</v>
      </c>
      <c r="H179" s="280">
        <f t="shared" si="25"/>
        <v>62000</v>
      </c>
      <c r="I179" s="280">
        <f t="shared" si="25"/>
        <v>62000</v>
      </c>
    </row>
    <row r="180" spans="1:9" ht="25.5">
      <c r="A180" s="158" t="s">
        <v>705</v>
      </c>
      <c r="B180" s="282" t="s">
        <v>390</v>
      </c>
      <c r="C180" s="158" t="s">
        <v>715</v>
      </c>
      <c r="D180" s="158" t="s">
        <v>837</v>
      </c>
      <c r="E180" s="158" t="s">
        <v>839</v>
      </c>
      <c r="F180" s="283" t="s">
        <v>721</v>
      </c>
      <c r="G180" s="280">
        <v>62000</v>
      </c>
      <c r="H180" s="280">
        <v>62000</v>
      </c>
      <c r="I180" s="280">
        <v>62000</v>
      </c>
    </row>
    <row r="181" spans="1:9" ht="12.75">
      <c r="A181" s="158" t="s">
        <v>674</v>
      </c>
      <c r="B181" s="215" t="s">
        <v>576</v>
      </c>
      <c r="C181" s="158" t="s">
        <v>715</v>
      </c>
      <c r="D181" s="158" t="s">
        <v>588</v>
      </c>
      <c r="E181" s="158"/>
      <c r="F181" s="283"/>
      <c r="G181" s="280">
        <f aca="true" t="shared" si="26" ref="G181:I183">G182</f>
        <v>6890600</v>
      </c>
      <c r="H181" s="280">
        <f t="shared" si="26"/>
        <v>7166200</v>
      </c>
      <c r="I181" s="280">
        <f t="shared" si="26"/>
        <v>7166200</v>
      </c>
    </row>
    <row r="182" spans="1:9" ht="25.5">
      <c r="A182" s="158" t="s">
        <v>675</v>
      </c>
      <c r="B182" s="215" t="s">
        <v>440</v>
      </c>
      <c r="C182" s="158" t="s">
        <v>715</v>
      </c>
      <c r="D182" s="158" t="s">
        <v>588</v>
      </c>
      <c r="E182" s="158" t="s">
        <v>90</v>
      </c>
      <c r="F182" s="283"/>
      <c r="G182" s="280">
        <f t="shared" si="26"/>
        <v>6890600</v>
      </c>
      <c r="H182" s="280">
        <f t="shared" si="26"/>
        <v>7166200</v>
      </c>
      <c r="I182" s="280">
        <f t="shared" si="26"/>
        <v>7166200</v>
      </c>
    </row>
    <row r="183" spans="1:9" ht="25.5">
      <c r="A183" s="158" t="s">
        <v>676</v>
      </c>
      <c r="B183" s="215" t="s">
        <v>6</v>
      </c>
      <c r="C183" s="158" t="s">
        <v>715</v>
      </c>
      <c r="D183" s="158" t="s">
        <v>588</v>
      </c>
      <c r="E183" s="158" t="s">
        <v>91</v>
      </c>
      <c r="F183" s="283"/>
      <c r="G183" s="280">
        <f>G184</f>
        <v>6890600</v>
      </c>
      <c r="H183" s="280">
        <f t="shared" si="26"/>
        <v>7166200</v>
      </c>
      <c r="I183" s="280">
        <f t="shared" si="26"/>
        <v>7166200</v>
      </c>
    </row>
    <row r="184" spans="1:9" ht="76.5">
      <c r="A184" s="158" t="s">
        <v>677</v>
      </c>
      <c r="B184" s="290" t="s">
        <v>581</v>
      </c>
      <c r="C184" s="158" t="s">
        <v>715</v>
      </c>
      <c r="D184" s="158" t="s">
        <v>588</v>
      </c>
      <c r="E184" s="158" t="s">
        <v>582</v>
      </c>
      <c r="F184" s="283"/>
      <c r="G184" s="280">
        <f aca="true" t="shared" si="27" ref="G184:I185">G185</f>
        <v>6890600</v>
      </c>
      <c r="H184" s="280">
        <f t="shared" si="27"/>
        <v>7166200</v>
      </c>
      <c r="I184" s="280">
        <f t="shared" si="27"/>
        <v>7166200</v>
      </c>
    </row>
    <row r="185" spans="1:9" ht="12.75">
      <c r="A185" s="158" t="s">
        <v>678</v>
      </c>
      <c r="B185" s="282" t="s">
        <v>32</v>
      </c>
      <c r="C185" s="158" t="s">
        <v>715</v>
      </c>
      <c r="D185" s="158" t="s">
        <v>588</v>
      </c>
      <c r="E185" s="158" t="s">
        <v>582</v>
      </c>
      <c r="F185" s="283" t="s">
        <v>31</v>
      </c>
      <c r="G185" s="280">
        <f t="shared" si="27"/>
        <v>6890600</v>
      </c>
      <c r="H185" s="280">
        <f t="shared" si="27"/>
        <v>7166200</v>
      </c>
      <c r="I185" s="280">
        <f t="shared" si="27"/>
        <v>7166200</v>
      </c>
    </row>
    <row r="186" spans="1:9" ht="38.25">
      <c r="A186" s="158" t="s">
        <v>679</v>
      </c>
      <c r="B186" s="294" t="s">
        <v>952</v>
      </c>
      <c r="C186" s="158" t="s">
        <v>715</v>
      </c>
      <c r="D186" s="158" t="s">
        <v>588</v>
      </c>
      <c r="E186" s="158" t="s">
        <v>582</v>
      </c>
      <c r="F186" s="283" t="s">
        <v>695</v>
      </c>
      <c r="G186" s="280">
        <v>6890600</v>
      </c>
      <c r="H186" s="280">
        <v>7166200</v>
      </c>
      <c r="I186" s="280">
        <v>7166200</v>
      </c>
    </row>
    <row r="187" spans="1:9" ht="12.75">
      <c r="A187" s="158" t="s">
        <v>680</v>
      </c>
      <c r="B187" s="215" t="s">
        <v>313</v>
      </c>
      <c r="C187" s="158" t="s">
        <v>715</v>
      </c>
      <c r="D187" s="158" t="s">
        <v>16</v>
      </c>
      <c r="E187" s="158"/>
      <c r="F187" s="283"/>
      <c r="G187" s="280">
        <f>G188+G197</f>
        <v>3028070</v>
      </c>
      <c r="H187" s="280">
        <f>H188+H197</f>
        <v>3028070</v>
      </c>
      <c r="I187" s="280">
        <f>I188+I197</f>
        <v>3028070</v>
      </c>
    </row>
    <row r="188" spans="1:9" ht="12.75">
      <c r="A188" s="158" t="s">
        <v>166</v>
      </c>
      <c r="B188" s="296" t="s">
        <v>280</v>
      </c>
      <c r="C188" s="158" t="s">
        <v>715</v>
      </c>
      <c r="D188" s="288" t="s">
        <v>295</v>
      </c>
      <c r="E188" s="288"/>
      <c r="F188" s="288"/>
      <c r="G188" s="297">
        <f aca="true" t="shared" si="28" ref="G188:I189">G189</f>
        <v>2293370</v>
      </c>
      <c r="H188" s="297">
        <f t="shared" si="28"/>
        <v>2293370</v>
      </c>
      <c r="I188" s="297">
        <f t="shared" si="28"/>
        <v>2293370</v>
      </c>
    </row>
    <row r="189" spans="1:9" ht="12.75">
      <c r="A189" s="158" t="s">
        <v>681</v>
      </c>
      <c r="B189" s="281" t="s">
        <v>26</v>
      </c>
      <c r="C189" s="158" t="s">
        <v>715</v>
      </c>
      <c r="D189" s="288" t="s">
        <v>295</v>
      </c>
      <c r="E189" s="158" t="s">
        <v>65</v>
      </c>
      <c r="F189" s="288"/>
      <c r="G189" s="297">
        <f t="shared" si="28"/>
        <v>2293370</v>
      </c>
      <c r="H189" s="297">
        <f t="shared" si="28"/>
        <v>2293370</v>
      </c>
      <c r="I189" s="297">
        <f t="shared" si="28"/>
        <v>2293370</v>
      </c>
    </row>
    <row r="190" spans="1:9" ht="12.75">
      <c r="A190" s="158" t="s">
        <v>682</v>
      </c>
      <c r="B190" s="282" t="s">
        <v>758</v>
      </c>
      <c r="C190" s="158" t="s">
        <v>729</v>
      </c>
      <c r="D190" s="288" t="s">
        <v>295</v>
      </c>
      <c r="E190" s="158" t="s">
        <v>66</v>
      </c>
      <c r="F190" s="288"/>
      <c r="G190" s="297">
        <f>G191+G194</f>
        <v>2293370</v>
      </c>
      <c r="H190" s="297">
        <f>H191+H194</f>
        <v>2293370</v>
      </c>
      <c r="I190" s="297">
        <f>I191+I194</f>
        <v>2293370</v>
      </c>
    </row>
    <row r="191" spans="1:9" ht="63.75">
      <c r="A191" s="158" t="s">
        <v>683</v>
      </c>
      <c r="B191" s="287" t="s">
        <v>1340</v>
      </c>
      <c r="C191" s="158" t="s">
        <v>715</v>
      </c>
      <c r="D191" s="288" t="s">
        <v>295</v>
      </c>
      <c r="E191" s="288" t="s">
        <v>1342</v>
      </c>
      <c r="F191" s="288"/>
      <c r="G191" s="297">
        <f aca="true" t="shared" si="29" ref="G191:I192">G192</f>
        <v>1468466</v>
      </c>
      <c r="H191" s="297">
        <f t="shared" si="29"/>
        <v>1468466</v>
      </c>
      <c r="I191" s="297">
        <f t="shared" si="29"/>
        <v>1468466</v>
      </c>
    </row>
    <row r="192" spans="1:9" ht="12.75">
      <c r="A192" s="158" t="s">
        <v>684</v>
      </c>
      <c r="B192" s="282" t="s">
        <v>37</v>
      </c>
      <c r="C192" s="158" t="s">
        <v>715</v>
      </c>
      <c r="D192" s="288" t="s">
        <v>295</v>
      </c>
      <c r="E192" s="288" t="s">
        <v>1342</v>
      </c>
      <c r="F192" s="288" t="s">
        <v>158</v>
      </c>
      <c r="G192" s="297">
        <f t="shared" si="29"/>
        <v>1468466</v>
      </c>
      <c r="H192" s="297">
        <f t="shared" si="29"/>
        <v>1468466</v>
      </c>
      <c r="I192" s="297">
        <f t="shared" si="29"/>
        <v>1468466</v>
      </c>
    </row>
    <row r="193" spans="1:9" ht="12.75">
      <c r="A193" s="158" t="s">
        <v>685</v>
      </c>
      <c r="B193" s="282" t="s">
        <v>38</v>
      </c>
      <c r="C193" s="158" t="s">
        <v>715</v>
      </c>
      <c r="D193" s="288" t="s">
        <v>295</v>
      </c>
      <c r="E193" s="288" t="s">
        <v>1342</v>
      </c>
      <c r="F193" s="288" t="s">
        <v>638</v>
      </c>
      <c r="G193" s="297">
        <v>1468466</v>
      </c>
      <c r="H193" s="297">
        <v>1468466</v>
      </c>
      <c r="I193" s="297">
        <v>1468466</v>
      </c>
    </row>
    <row r="194" spans="1:9" ht="127.5">
      <c r="A194" s="158" t="s">
        <v>686</v>
      </c>
      <c r="B194" s="282" t="s">
        <v>1341</v>
      </c>
      <c r="C194" s="158" t="s">
        <v>715</v>
      </c>
      <c r="D194" s="288" t="s">
        <v>295</v>
      </c>
      <c r="E194" s="288" t="s">
        <v>1343</v>
      </c>
      <c r="F194" s="288"/>
      <c r="G194" s="297">
        <f aca="true" t="shared" si="30" ref="G194:I195">G195</f>
        <v>824904</v>
      </c>
      <c r="H194" s="297">
        <f t="shared" si="30"/>
        <v>824904</v>
      </c>
      <c r="I194" s="297">
        <f t="shared" si="30"/>
        <v>824904</v>
      </c>
    </row>
    <row r="195" spans="1:9" ht="12.75">
      <c r="A195" s="158" t="s">
        <v>687</v>
      </c>
      <c r="B195" s="282" t="s">
        <v>37</v>
      </c>
      <c r="C195" s="158" t="s">
        <v>715</v>
      </c>
      <c r="D195" s="288" t="s">
        <v>295</v>
      </c>
      <c r="E195" s="288" t="s">
        <v>1343</v>
      </c>
      <c r="F195" s="288" t="s">
        <v>158</v>
      </c>
      <c r="G195" s="297">
        <f t="shared" si="30"/>
        <v>824904</v>
      </c>
      <c r="H195" s="297">
        <f t="shared" si="30"/>
        <v>824904</v>
      </c>
      <c r="I195" s="297">
        <f t="shared" si="30"/>
        <v>824904</v>
      </c>
    </row>
    <row r="196" spans="1:9" ht="12.75">
      <c r="A196" s="158" t="s">
        <v>688</v>
      </c>
      <c r="B196" s="282" t="s">
        <v>38</v>
      </c>
      <c r="C196" s="158" t="s">
        <v>715</v>
      </c>
      <c r="D196" s="288" t="s">
        <v>295</v>
      </c>
      <c r="E196" s="288" t="s">
        <v>1343</v>
      </c>
      <c r="F196" s="288" t="s">
        <v>638</v>
      </c>
      <c r="G196" s="297">
        <v>824904</v>
      </c>
      <c r="H196" s="297">
        <v>824904</v>
      </c>
      <c r="I196" s="297">
        <v>824904</v>
      </c>
    </row>
    <row r="197" spans="1:9" ht="12.75">
      <c r="A197" s="158" t="s">
        <v>689</v>
      </c>
      <c r="B197" s="296" t="s">
        <v>367</v>
      </c>
      <c r="C197" s="158" t="s">
        <v>715</v>
      </c>
      <c r="D197" s="288" t="s">
        <v>8</v>
      </c>
      <c r="E197" s="288"/>
      <c r="F197" s="288"/>
      <c r="G197" s="297">
        <f aca="true" t="shared" si="31" ref="G197:I199">G198</f>
        <v>734700</v>
      </c>
      <c r="H197" s="297">
        <f t="shared" si="31"/>
        <v>734700</v>
      </c>
      <c r="I197" s="297">
        <f t="shared" si="31"/>
        <v>734700</v>
      </c>
    </row>
    <row r="198" spans="1:9" ht="12.75">
      <c r="A198" s="158" t="s">
        <v>690</v>
      </c>
      <c r="B198" s="281" t="s">
        <v>26</v>
      </c>
      <c r="C198" s="158" t="s">
        <v>715</v>
      </c>
      <c r="D198" s="288" t="s">
        <v>8</v>
      </c>
      <c r="E198" s="158" t="s">
        <v>65</v>
      </c>
      <c r="F198" s="288"/>
      <c r="G198" s="297">
        <f t="shared" si="31"/>
        <v>734700</v>
      </c>
      <c r="H198" s="297">
        <f t="shared" si="31"/>
        <v>734700</v>
      </c>
      <c r="I198" s="297">
        <f t="shared" si="31"/>
        <v>734700</v>
      </c>
    </row>
    <row r="199" spans="1:9" ht="12.75">
      <c r="A199" s="158" t="s">
        <v>691</v>
      </c>
      <c r="B199" s="282" t="s">
        <v>758</v>
      </c>
      <c r="C199" s="158" t="s">
        <v>715</v>
      </c>
      <c r="D199" s="288" t="s">
        <v>8</v>
      </c>
      <c r="E199" s="158" t="s">
        <v>66</v>
      </c>
      <c r="F199" s="288"/>
      <c r="G199" s="297">
        <f>G200</f>
        <v>734700</v>
      </c>
      <c r="H199" s="297">
        <f t="shared" si="31"/>
        <v>734700</v>
      </c>
      <c r="I199" s="297">
        <f t="shared" si="31"/>
        <v>734700</v>
      </c>
    </row>
    <row r="200" spans="1:9" ht="63.75">
      <c r="A200" s="158" t="s">
        <v>692</v>
      </c>
      <c r="B200" s="290" t="s">
        <v>1345</v>
      </c>
      <c r="C200" s="158" t="s">
        <v>715</v>
      </c>
      <c r="D200" s="288" t="s">
        <v>8</v>
      </c>
      <c r="E200" s="288" t="s">
        <v>1344</v>
      </c>
      <c r="F200" s="288"/>
      <c r="G200" s="297">
        <f>G201+G203</f>
        <v>734700</v>
      </c>
      <c r="H200" s="297">
        <f>H201+H203</f>
        <v>734700</v>
      </c>
      <c r="I200" s="297">
        <f>I201+I203</f>
        <v>734700</v>
      </c>
    </row>
    <row r="201" spans="1:9" ht="51">
      <c r="A201" s="158" t="s">
        <v>693</v>
      </c>
      <c r="B201" s="282" t="s">
        <v>4</v>
      </c>
      <c r="C201" s="158" t="s">
        <v>715</v>
      </c>
      <c r="D201" s="288" t="s">
        <v>8</v>
      </c>
      <c r="E201" s="288" t="s">
        <v>1344</v>
      </c>
      <c r="F201" s="158" t="s">
        <v>339</v>
      </c>
      <c r="G201" s="297">
        <f>G202</f>
        <v>670900</v>
      </c>
      <c r="H201" s="297">
        <f>H202</f>
        <v>670900</v>
      </c>
      <c r="I201" s="297">
        <f>I202</f>
        <v>670900</v>
      </c>
    </row>
    <row r="202" spans="1:9" ht="25.5">
      <c r="A202" s="158" t="s">
        <v>694</v>
      </c>
      <c r="B202" s="282" t="s">
        <v>29</v>
      </c>
      <c r="C202" s="158" t="s">
        <v>715</v>
      </c>
      <c r="D202" s="288" t="s">
        <v>8</v>
      </c>
      <c r="E202" s="288" t="s">
        <v>1344</v>
      </c>
      <c r="F202" s="158" t="s">
        <v>356</v>
      </c>
      <c r="G202" s="297">
        <v>670900</v>
      </c>
      <c r="H202" s="297">
        <v>670900</v>
      </c>
      <c r="I202" s="297">
        <v>670900</v>
      </c>
    </row>
    <row r="203" spans="1:9" ht="38.25">
      <c r="A203" s="158" t="s">
        <v>498</v>
      </c>
      <c r="B203" s="282" t="s">
        <v>955</v>
      </c>
      <c r="C203" s="158" t="s">
        <v>715</v>
      </c>
      <c r="D203" s="288" t="s">
        <v>8</v>
      </c>
      <c r="E203" s="288" t="s">
        <v>1344</v>
      </c>
      <c r="F203" s="288" t="s">
        <v>145</v>
      </c>
      <c r="G203" s="297">
        <f>G204</f>
        <v>63800</v>
      </c>
      <c r="H203" s="297">
        <f>H204</f>
        <v>63800</v>
      </c>
      <c r="I203" s="297">
        <f>I204</f>
        <v>63800</v>
      </c>
    </row>
    <row r="204" spans="1:9" ht="25.5">
      <c r="A204" s="158" t="s">
        <v>499</v>
      </c>
      <c r="B204" s="282" t="s">
        <v>390</v>
      </c>
      <c r="C204" s="158" t="s">
        <v>715</v>
      </c>
      <c r="D204" s="288" t="s">
        <v>8</v>
      </c>
      <c r="E204" s="288" t="s">
        <v>1344</v>
      </c>
      <c r="F204" s="288" t="s">
        <v>721</v>
      </c>
      <c r="G204" s="297">
        <v>63800</v>
      </c>
      <c r="H204" s="297">
        <v>63800</v>
      </c>
      <c r="I204" s="297">
        <v>63800</v>
      </c>
    </row>
    <row r="205" spans="1:9" ht="25.5">
      <c r="A205" s="158" t="s">
        <v>500</v>
      </c>
      <c r="B205" s="298" t="s">
        <v>42</v>
      </c>
      <c r="C205" s="278" t="s">
        <v>315</v>
      </c>
      <c r="D205" s="158"/>
      <c r="E205" s="289"/>
      <c r="F205" s="158"/>
      <c r="G205" s="279">
        <f>G206+G244+G285</f>
        <v>93069683</v>
      </c>
      <c r="H205" s="279">
        <f>H206+H244+H285</f>
        <v>80790791</v>
      </c>
      <c r="I205" s="279">
        <f>I206+I244+I285</f>
        <v>81122887</v>
      </c>
    </row>
    <row r="206" spans="1:9" ht="12.75">
      <c r="A206" s="158" t="s">
        <v>501</v>
      </c>
      <c r="B206" s="215" t="s">
        <v>461</v>
      </c>
      <c r="C206" s="158" t="s">
        <v>315</v>
      </c>
      <c r="D206" s="158" t="s">
        <v>13</v>
      </c>
      <c r="E206" s="158"/>
      <c r="F206" s="158"/>
      <c r="G206" s="280">
        <f>G207+G213</f>
        <v>8025000</v>
      </c>
      <c r="H206" s="280">
        <f>H207+H213</f>
        <v>6270875</v>
      </c>
      <c r="I206" s="280">
        <f>I207+I213</f>
        <v>6270875</v>
      </c>
    </row>
    <row r="207" spans="1:9" ht="12.75">
      <c r="A207" s="158" t="s">
        <v>502</v>
      </c>
      <c r="B207" s="215" t="s">
        <v>863</v>
      </c>
      <c r="C207" s="158" t="s">
        <v>315</v>
      </c>
      <c r="D207" s="158" t="s">
        <v>864</v>
      </c>
      <c r="E207" s="158"/>
      <c r="F207" s="158"/>
      <c r="G207" s="280">
        <f aca="true" t="shared" si="32" ref="G207:I211">G208</f>
        <v>5486000</v>
      </c>
      <c r="H207" s="280">
        <f t="shared" si="32"/>
        <v>4035000</v>
      </c>
      <c r="I207" s="280">
        <f t="shared" si="32"/>
        <v>4035000</v>
      </c>
    </row>
    <row r="208" spans="1:9" ht="25.5">
      <c r="A208" s="158" t="s">
        <v>503</v>
      </c>
      <c r="B208" s="282" t="s">
        <v>752</v>
      </c>
      <c r="C208" s="158" t="s">
        <v>315</v>
      </c>
      <c r="D208" s="158" t="s">
        <v>864</v>
      </c>
      <c r="E208" s="158" t="s">
        <v>92</v>
      </c>
      <c r="F208" s="158"/>
      <c r="G208" s="280">
        <f t="shared" si="32"/>
        <v>5486000</v>
      </c>
      <c r="H208" s="280">
        <f t="shared" si="32"/>
        <v>4035000</v>
      </c>
      <c r="I208" s="280">
        <f t="shared" si="32"/>
        <v>4035000</v>
      </c>
    </row>
    <row r="209" spans="1:9" ht="12.75">
      <c r="A209" s="158" t="s">
        <v>504</v>
      </c>
      <c r="B209" s="282" t="s">
        <v>606</v>
      </c>
      <c r="C209" s="283" t="s">
        <v>315</v>
      </c>
      <c r="D209" s="158" t="s">
        <v>864</v>
      </c>
      <c r="E209" s="283" t="s">
        <v>93</v>
      </c>
      <c r="F209" s="158"/>
      <c r="G209" s="280">
        <f>G210</f>
        <v>5486000</v>
      </c>
      <c r="H209" s="280">
        <f t="shared" si="32"/>
        <v>4035000</v>
      </c>
      <c r="I209" s="280">
        <f t="shared" si="32"/>
        <v>4035000</v>
      </c>
    </row>
    <row r="210" spans="1:9" ht="51">
      <c r="A210" s="158" t="s">
        <v>145</v>
      </c>
      <c r="B210" s="282" t="s">
        <v>578</v>
      </c>
      <c r="C210" s="283" t="s">
        <v>315</v>
      </c>
      <c r="D210" s="158" t="s">
        <v>864</v>
      </c>
      <c r="E210" s="158" t="s">
        <v>94</v>
      </c>
      <c r="F210" s="158"/>
      <c r="G210" s="280">
        <f t="shared" si="32"/>
        <v>5486000</v>
      </c>
      <c r="H210" s="280">
        <f t="shared" si="32"/>
        <v>4035000</v>
      </c>
      <c r="I210" s="280">
        <f t="shared" si="32"/>
        <v>4035000</v>
      </c>
    </row>
    <row r="211" spans="1:9" ht="25.5">
      <c r="A211" s="158" t="s">
        <v>505</v>
      </c>
      <c r="B211" s="282" t="s">
        <v>332</v>
      </c>
      <c r="C211" s="283" t="s">
        <v>315</v>
      </c>
      <c r="D211" s="158" t="s">
        <v>864</v>
      </c>
      <c r="E211" s="158" t="s">
        <v>94</v>
      </c>
      <c r="F211" s="158" t="s">
        <v>632</v>
      </c>
      <c r="G211" s="280">
        <f t="shared" si="32"/>
        <v>5486000</v>
      </c>
      <c r="H211" s="280">
        <f t="shared" si="32"/>
        <v>4035000</v>
      </c>
      <c r="I211" s="280">
        <f t="shared" si="32"/>
        <v>4035000</v>
      </c>
    </row>
    <row r="212" spans="1:9" ht="12.75">
      <c r="A212" s="158" t="s">
        <v>506</v>
      </c>
      <c r="B212" s="282" t="s">
        <v>333</v>
      </c>
      <c r="C212" s="283" t="s">
        <v>315</v>
      </c>
      <c r="D212" s="158" t="s">
        <v>864</v>
      </c>
      <c r="E212" s="158" t="s">
        <v>94</v>
      </c>
      <c r="F212" s="158" t="s">
        <v>633</v>
      </c>
      <c r="G212" s="280">
        <f>5786000-300000</f>
        <v>5486000</v>
      </c>
      <c r="H212" s="280">
        <f>5435000-400000-1000000</f>
        <v>4035000</v>
      </c>
      <c r="I212" s="280">
        <f>5435000-400000-1000000</f>
        <v>4035000</v>
      </c>
    </row>
    <row r="213" spans="1:9" ht="12.75">
      <c r="A213" s="158" t="s">
        <v>507</v>
      </c>
      <c r="B213" s="215" t="s">
        <v>865</v>
      </c>
      <c r="C213" s="158" t="s">
        <v>496</v>
      </c>
      <c r="D213" s="158" t="s">
        <v>292</v>
      </c>
      <c r="E213" s="158"/>
      <c r="F213" s="158"/>
      <c r="G213" s="280">
        <f>G214+G233</f>
        <v>2539000</v>
      </c>
      <c r="H213" s="280">
        <f>H214+H233</f>
        <v>2235875</v>
      </c>
      <c r="I213" s="280">
        <f>I214+I233</f>
        <v>2235875</v>
      </c>
    </row>
    <row r="214" spans="1:9" ht="25.5">
      <c r="A214" s="158" t="s">
        <v>508</v>
      </c>
      <c r="B214" s="215" t="s">
        <v>739</v>
      </c>
      <c r="C214" s="158" t="s">
        <v>496</v>
      </c>
      <c r="D214" s="158" t="s">
        <v>292</v>
      </c>
      <c r="E214" s="158" t="s">
        <v>71</v>
      </c>
      <c r="F214" s="158"/>
      <c r="G214" s="280">
        <f>G215+G227</f>
        <v>2339000</v>
      </c>
      <c r="H214" s="280">
        <f>H215+H227</f>
        <v>2035875</v>
      </c>
      <c r="I214" s="280">
        <f>I215+I227</f>
        <v>2035875</v>
      </c>
    </row>
    <row r="215" spans="1:9" ht="25.5">
      <c r="A215" s="158" t="s">
        <v>509</v>
      </c>
      <c r="B215" s="215" t="s">
        <v>862</v>
      </c>
      <c r="C215" s="158" t="s">
        <v>315</v>
      </c>
      <c r="D215" s="158" t="s">
        <v>292</v>
      </c>
      <c r="E215" s="158" t="s">
        <v>95</v>
      </c>
      <c r="F215" s="158"/>
      <c r="G215" s="280">
        <f>G219+G224+G216</f>
        <v>2273000</v>
      </c>
      <c r="H215" s="280">
        <f>H219+H224+H216</f>
        <v>1969875</v>
      </c>
      <c r="I215" s="280">
        <f>I219+I224+I216</f>
        <v>1969875</v>
      </c>
    </row>
    <row r="216" spans="1:9" ht="51">
      <c r="A216" s="158" t="s">
        <v>510</v>
      </c>
      <c r="B216" s="215" t="s">
        <v>583</v>
      </c>
      <c r="C216" s="158" t="s">
        <v>315</v>
      </c>
      <c r="D216" s="158" t="s">
        <v>292</v>
      </c>
      <c r="E216" s="158" t="s">
        <v>956</v>
      </c>
      <c r="F216" s="158"/>
      <c r="G216" s="280">
        <f aca="true" t="shared" si="33" ref="G216:I217">G217</f>
        <v>232500</v>
      </c>
      <c r="H216" s="280">
        <f t="shared" si="33"/>
        <v>251375</v>
      </c>
      <c r="I216" s="280">
        <f t="shared" si="33"/>
        <v>251375</v>
      </c>
    </row>
    <row r="217" spans="1:9" ht="25.5">
      <c r="A217" s="158" t="s">
        <v>511</v>
      </c>
      <c r="B217" s="282" t="s">
        <v>332</v>
      </c>
      <c r="C217" s="158" t="s">
        <v>315</v>
      </c>
      <c r="D217" s="158" t="s">
        <v>292</v>
      </c>
      <c r="E217" s="158" t="s">
        <v>956</v>
      </c>
      <c r="F217" s="158" t="s">
        <v>632</v>
      </c>
      <c r="G217" s="280">
        <f t="shared" si="33"/>
        <v>232500</v>
      </c>
      <c r="H217" s="280">
        <f t="shared" si="33"/>
        <v>251375</v>
      </c>
      <c r="I217" s="280">
        <f t="shared" si="33"/>
        <v>251375</v>
      </c>
    </row>
    <row r="218" spans="1:9" ht="12.75">
      <c r="A218" s="158" t="s">
        <v>512</v>
      </c>
      <c r="B218" s="299" t="s">
        <v>749</v>
      </c>
      <c r="C218" s="158" t="s">
        <v>315</v>
      </c>
      <c r="D218" s="158" t="s">
        <v>292</v>
      </c>
      <c r="E218" s="158" t="s">
        <v>956</v>
      </c>
      <c r="F218" s="158" t="s">
        <v>750</v>
      </c>
      <c r="G218" s="280">
        <f>186000+46500</f>
        <v>232500</v>
      </c>
      <c r="H218" s="280">
        <f>201100+50275</f>
        <v>251375</v>
      </c>
      <c r="I218" s="280">
        <f>201100+50275</f>
        <v>251375</v>
      </c>
    </row>
    <row r="219" spans="1:9" ht="51">
      <c r="A219" s="158" t="s">
        <v>513</v>
      </c>
      <c r="B219" s="215" t="s">
        <v>738</v>
      </c>
      <c r="C219" s="158" t="s">
        <v>315</v>
      </c>
      <c r="D219" s="158" t="s">
        <v>292</v>
      </c>
      <c r="E219" s="158" t="s">
        <v>96</v>
      </c>
      <c r="F219" s="158"/>
      <c r="G219" s="280">
        <f>G220+G222</f>
        <v>118500</v>
      </c>
      <c r="H219" s="280">
        <f>H220+H222</f>
        <v>118500</v>
      </c>
      <c r="I219" s="280">
        <f>I220+I222</f>
        <v>118500</v>
      </c>
    </row>
    <row r="220" spans="1:9" ht="38.25">
      <c r="A220" s="158" t="s">
        <v>514</v>
      </c>
      <c r="B220" s="282" t="s">
        <v>955</v>
      </c>
      <c r="C220" s="158" t="s">
        <v>315</v>
      </c>
      <c r="D220" s="158" t="s">
        <v>292</v>
      </c>
      <c r="E220" s="158" t="s">
        <v>96</v>
      </c>
      <c r="F220" s="158" t="s">
        <v>145</v>
      </c>
      <c r="G220" s="280">
        <f>G221</f>
        <v>68500</v>
      </c>
      <c r="H220" s="280">
        <f>H221</f>
        <v>68500</v>
      </c>
      <c r="I220" s="280">
        <f>I221</f>
        <v>68500</v>
      </c>
    </row>
    <row r="221" spans="1:9" ht="25.5">
      <c r="A221" s="158" t="s">
        <v>515</v>
      </c>
      <c r="B221" s="282" t="s">
        <v>390</v>
      </c>
      <c r="C221" s="158" t="s">
        <v>315</v>
      </c>
      <c r="D221" s="158" t="s">
        <v>292</v>
      </c>
      <c r="E221" s="158" t="s">
        <v>96</v>
      </c>
      <c r="F221" s="288" t="s">
        <v>721</v>
      </c>
      <c r="G221" s="280">
        <v>68500</v>
      </c>
      <c r="H221" s="280">
        <v>68500</v>
      </c>
      <c r="I221" s="280">
        <v>68500</v>
      </c>
    </row>
    <row r="222" spans="1:9" ht="25.5">
      <c r="A222" s="158" t="s">
        <v>516</v>
      </c>
      <c r="B222" s="282" t="s">
        <v>332</v>
      </c>
      <c r="C222" s="158" t="s">
        <v>315</v>
      </c>
      <c r="D222" s="158" t="s">
        <v>292</v>
      </c>
      <c r="E222" s="158" t="s">
        <v>96</v>
      </c>
      <c r="F222" s="288" t="s">
        <v>632</v>
      </c>
      <c r="G222" s="280">
        <f>G223</f>
        <v>50000</v>
      </c>
      <c r="H222" s="280">
        <f>H223</f>
        <v>50000</v>
      </c>
      <c r="I222" s="280">
        <f>I223</f>
        <v>50000</v>
      </c>
    </row>
    <row r="223" spans="1:9" ht="12.75">
      <c r="A223" s="158" t="s">
        <v>517</v>
      </c>
      <c r="B223" s="299" t="s">
        <v>749</v>
      </c>
      <c r="C223" s="158" t="s">
        <v>315</v>
      </c>
      <c r="D223" s="158" t="s">
        <v>292</v>
      </c>
      <c r="E223" s="158" t="s">
        <v>96</v>
      </c>
      <c r="F223" s="288" t="s">
        <v>750</v>
      </c>
      <c r="G223" s="280">
        <v>50000</v>
      </c>
      <c r="H223" s="280">
        <v>50000</v>
      </c>
      <c r="I223" s="280">
        <v>50000</v>
      </c>
    </row>
    <row r="224" spans="1:9" ht="63.75">
      <c r="A224" s="158" t="s">
        <v>518</v>
      </c>
      <c r="B224" s="282" t="s">
        <v>748</v>
      </c>
      <c r="C224" s="158" t="s">
        <v>315</v>
      </c>
      <c r="D224" s="158" t="s">
        <v>292</v>
      </c>
      <c r="E224" s="158" t="s">
        <v>751</v>
      </c>
      <c r="F224" s="288"/>
      <c r="G224" s="280">
        <f aca="true" t="shared" si="34" ref="G224:I225">G225</f>
        <v>1922000</v>
      </c>
      <c r="H224" s="280">
        <f t="shared" si="34"/>
        <v>1600000</v>
      </c>
      <c r="I224" s="280">
        <f t="shared" si="34"/>
        <v>1600000</v>
      </c>
    </row>
    <row r="225" spans="1:9" ht="25.5">
      <c r="A225" s="158" t="s">
        <v>519</v>
      </c>
      <c r="B225" s="282" t="s">
        <v>332</v>
      </c>
      <c r="C225" s="158" t="s">
        <v>315</v>
      </c>
      <c r="D225" s="158" t="s">
        <v>292</v>
      </c>
      <c r="E225" s="158" t="s">
        <v>751</v>
      </c>
      <c r="F225" s="288" t="s">
        <v>632</v>
      </c>
      <c r="G225" s="280">
        <f t="shared" si="34"/>
        <v>1922000</v>
      </c>
      <c r="H225" s="280">
        <f t="shared" si="34"/>
        <v>1600000</v>
      </c>
      <c r="I225" s="280">
        <f t="shared" si="34"/>
        <v>1600000</v>
      </c>
    </row>
    <row r="226" spans="1:9" ht="12.75">
      <c r="A226" s="158" t="s">
        <v>520</v>
      </c>
      <c r="B226" s="299" t="s">
        <v>749</v>
      </c>
      <c r="C226" s="158" t="s">
        <v>315</v>
      </c>
      <c r="D226" s="158" t="s">
        <v>292</v>
      </c>
      <c r="E226" s="158" t="s">
        <v>751</v>
      </c>
      <c r="F226" s="288" t="s">
        <v>750</v>
      </c>
      <c r="G226" s="280">
        <v>1922000</v>
      </c>
      <c r="H226" s="280">
        <f>1700000-100000</f>
        <v>1600000</v>
      </c>
      <c r="I226" s="280">
        <f>1700000-100000</f>
        <v>1600000</v>
      </c>
    </row>
    <row r="227" spans="1:9" ht="25.5">
      <c r="A227" s="158" t="s">
        <v>521</v>
      </c>
      <c r="B227" s="282" t="s">
        <v>740</v>
      </c>
      <c r="C227" s="158" t="s">
        <v>315</v>
      </c>
      <c r="D227" s="158" t="s">
        <v>292</v>
      </c>
      <c r="E227" s="158" t="s">
        <v>97</v>
      </c>
      <c r="F227" s="288"/>
      <c r="G227" s="280">
        <f>G228</f>
        <v>66000</v>
      </c>
      <c r="H227" s="280">
        <f>H228</f>
        <v>66000</v>
      </c>
      <c r="I227" s="280">
        <f>I228</f>
        <v>66000</v>
      </c>
    </row>
    <row r="228" spans="1:9" ht="51">
      <c r="A228" s="158" t="s">
        <v>522</v>
      </c>
      <c r="B228" s="215" t="s">
        <v>741</v>
      </c>
      <c r="C228" s="158" t="s">
        <v>315</v>
      </c>
      <c r="D228" s="158" t="s">
        <v>292</v>
      </c>
      <c r="E228" s="158" t="s">
        <v>98</v>
      </c>
      <c r="F228" s="288"/>
      <c r="G228" s="280">
        <f>G229+G231</f>
        <v>66000</v>
      </c>
      <c r="H228" s="280">
        <f>H229+H231</f>
        <v>66000</v>
      </c>
      <c r="I228" s="280">
        <f>I229+I231</f>
        <v>66000</v>
      </c>
    </row>
    <row r="229" spans="1:9" ht="38.25">
      <c r="A229" s="158" t="s">
        <v>523</v>
      </c>
      <c r="B229" s="282" t="s">
        <v>955</v>
      </c>
      <c r="C229" s="158" t="s">
        <v>315</v>
      </c>
      <c r="D229" s="158" t="s">
        <v>292</v>
      </c>
      <c r="E229" s="158" t="s">
        <v>98</v>
      </c>
      <c r="F229" s="158" t="s">
        <v>145</v>
      </c>
      <c r="G229" s="280">
        <f aca="true" t="shared" si="35" ref="G229:I231">G230</f>
        <v>15500</v>
      </c>
      <c r="H229" s="280">
        <f t="shared" si="35"/>
        <v>15500</v>
      </c>
      <c r="I229" s="280">
        <f t="shared" si="35"/>
        <v>15500</v>
      </c>
    </row>
    <row r="230" spans="1:9" ht="25.5">
      <c r="A230" s="158" t="s">
        <v>524</v>
      </c>
      <c r="B230" s="282" t="s">
        <v>390</v>
      </c>
      <c r="C230" s="158" t="s">
        <v>315</v>
      </c>
      <c r="D230" s="158" t="s">
        <v>292</v>
      </c>
      <c r="E230" s="158" t="s">
        <v>98</v>
      </c>
      <c r="F230" s="288" t="s">
        <v>721</v>
      </c>
      <c r="G230" s="280">
        <v>15500</v>
      </c>
      <c r="H230" s="280">
        <v>15500</v>
      </c>
      <c r="I230" s="280">
        <v>15500</v>
      </c>
    </row>
    <row r="231" spans="1:9" ht="25.5">
      <c r="A231" s="158" t="s">
        <v>525</v>
      </c>
      <c r="B231" s="282" t="s">
        <v>332</v>
      </c>
      <c r="C231" s="158" t="s">
        <v>315</v>
      </c>
      <c r="D231" s="158" t="s">
        <v>292</v>
      </c>
      <c r="E231" s="158" t="s">
        <v>98</v>
      </c>
      <c r="F231" s="158" t="s">
        <v>632</v>
      </c>
      <c r="G231" s="280">
        <f t="shared" si="35"/>
        <v>50500</v>
      </c>
      <c r="H231" s="280">
        <f t="shared" si="35"/>
        <v>50500</v>
      </c>
      <c r="I231" s="280">
        <f t="shared" si="35"/>
        <v>50500</v>
      </c>
    </row>
    <row r="232" spans="1:9" ht="12.75">
      <c r="A232" s="158" t="s">
        <v>526</v>
      </c>
      <c r="B232" s="282" t="s">
        <v>749</v>
      </c>
      <c r="C232" s="158" t="s">
        <v>315</v>
      </c>
      <c r="D232" s="158" t="s">
        <v>292</v>
      </c>
      <c r="E232" s="158" t="s">
        <v>98</v>
      </c>
      <c r="F232" s="288" t="s">
        <v>750</v>
      </c>
      <c r="G232" s="280">
        <v>50500</v>
      </c>
      <c r="H232" s="280">
        <v>50500</v>
      </c>
      <c r="I232" s="280">
        <v>50500</v>
      </c>
    </row>
    <row r="233" spans="1:9" ht="25.5">
      <c r="A233" s="158" t="s">
        <v>527</v>
      </c>
      <c r="B233" s="215" t="s">
        <v>1350</v>
      </c>
      <c r="C233" s="158" t="s">
        <v>496</v>
      </c>
      <c r="D233" s="158" t="s">
        <v>292</v>
      </c>
      <c r="E233" s="158" t="s">
        <v>1353</v>
      </c>
      <c r="F233" s="288"/>
      <c r="G233" s="280">
        <f>G234</f>
        <v>200000</v>
      </c>
      <c r="H233" s="280">
        <f>H234</f>
        <v>200000</v>
      </c>
      <c r="I233" s="280">
        <f>I234</f>
        <v>200000</v>
      </c>
    </row>
    <row r="234" spans="1:9" ht="25.5">
      <c r="A234" s="158" t="s">
        <v>528</v>
      </c>
      <c r="B234" s="282" t="s">
        <v>1351</v>
      </c>
      <c r="C234" s="158" t="s">
        <v>496</v>
      </c>
      <c r="D234" s="158" t="s">
        <v>292</v>
      </c>
      <c r="E234" s="158" t="s">
        <v>1355</v>
      </c>
      <c r="F234" s="288"/>
      <c r="G234" s="280">
        <f>G235+G238+G241</f>
        <v>200000</v>
      </c>
      <c r="H234" s="280">
        <f>H235+H238+H241</f>
        <v>200000</v>
      </c>
      <c r="I234" s="280">
        <f>I235+I238+I241</f>
        <v>200000</v>
      </c>
    </row>
    <row r="235" spans="1:9" ht="51">
      <c r="A235" s="158" t="s">
        <v>529</v>
      </c>
      <c r="B235" s="282" t="s">
        <v>1352</v>
      </c>
      <c r="C235" s="158" t="s">
        <v>496</v>
      </c>
      <c r="D235" s="158" t="s">
        <v>292</v>
      </c>
      <c r="E235" s="158" t="s">
        <v>1354</v>
      </c>
      <c r="F235" s="288"/>
      <c r="G235" s="280">
        <f aca="true" t="shared" si="36" ref="G235:I236">G236</f>
        <v>70000</v>
      </c>
      <c r="H235" s="280">
        <f t="shared" si="36"/>
        <v>70000</v>
      </c>
      <c r="I235" s="280">
        <f t="shared" si="36"/>
        <v>70000</v>
      </c>
    </row>
    <row r="236" spans="1:9" ht="38.25">
      <c r="A236" s="158" t="s">
        <v>530</v>
      </c>
      <c r="B236" s="282" t="s">
        <v>955</v>
      </c>
      <c r="C236" s="158" t="s">
        <v>496</v>
      </c>
      <c r="D236" s="158" t="s">
        <v>292</v>
      </c>
      <c r="E236" s="158" t="s">
        <v>1354</v>
      </c>
      <c r="F236" s="158" t="s">
        <v>145</v>
      </c>
      <c r="G236" s="280">
        <f t="shared" si="36"/>
        <v>70000</v>
      </c>
      <c r="H236" s="280">
        <f t="shared" si="36"/>
        <v>70000</v>
      </c>
      <c r="I236" s="280">
        <f t="shared" si="36"/>
        <v>70000</v>
      </c>
    </row>
    <row r="237" spans="1:9" ht="25.5">
      <c r="A237" s="158" t="s">
        <v>531</v>
      </c>
      <c r="B237" s="282" t="s">
        <v>390</v>
      </c>
      <c r="C237" s="158" t="s">
        <v>496</v>
      </c>
      <c r="D237" s="158" t="s">
        <v>292</v>
      </c>
      <c r="E237" s="158" t="s">
        <v>1354</v>
      </c>
      <c r="F237" s="288" t="s">
        <v>721</v>
      </c>
      <c r="G237" s="280">
        <v>70000</v>
      </c>
      <c r="H237" s="280">
        <v>70000</v>
      </c>
      <c r="I237" s="280">
        <v>70000</v>
      </c>
    </row>
    <row r="238" spans="1:9" ht="63.75">
      <c r="A238" s="158" t="s">
        <v>532</v>
      </c>
      <c r="B238" s="282" t="s">
        <v>1794</v>
      </c>
      <c r="C238" s="158" t="s">
        <v>315</v>
      </c>
      <c r="D238" s="158" t="s">
        <v>292</v>
      </c>
      <c r="E238" s="158" t="s">
        <v>1356</v>
      </c>
      <c r="F238" s="288"/>
      <c r="G238" s="280">
        <f aca="true" t="shared" si="37" ref="G238:I239">G239</f>
        <v>100000</v>
      </c>
      <c r="H238" s="280">
        <f t="shared" si="37"/>
        <v>100000</v>
      </c>
      <c r="I238" s="280">
        <f t="shared" si="37"/>
        <v>100000</v>
      </c>
    </row>
    <row r="239" spans="1:9" ht="12.75">
      <c r="A239" s="158" t="s">
        <v>533</v>
      </c>
      <c r="B239" s="282" t="s">
        <v>37</v>
      </c>
      <c r="C239" s="158" t="s">
        <v>315</v>
      </c>
      <c r="D239" s="158" t="s">
        <v>292</v>
      </c>
      <c r="E239" s="158" t="s">
        <v>1356</v>
      </c>
      <c r="F239" s="288" t="s">
        <v>158</v>
      </c>
      <c r="G239" s="280">
        <f t="shared" si="37"/>
        <v>100000</v>
      </c>
      <c r="H239" s="280">
        <f t="shared" si="37"/>
        <v>100000</v>
      </c>
      <c r="I239" s="280">
        <f t="shared" si="37"/>
        <v>100000</v>
      </c>
    </row>
    <row r="240" spans="1:9" ht="12.75">
      <c r="A240" s="158" t="s">
        <v>534</v>
      </c>
      <c r="B240" s="282" t="s">
        <v>1101</v>
      </c>
      <c r="C240" s="158" t="s">
        <v>315</v>
      </c>
      <c r="D240" s="158" t="s">
        <v>292</v>
      </c>
      <c r="E240" s="158" t="s">
        <v>1356</v>
      </c>
      <c r="F240" s="288" t="s">
        <v>204</v>
      </c>
      <c r="G240" s="280">
        <v>100000</v>
      </c>
      <c r="H240" s="280">
        <v>100000</v>
      </c>
      <c r="I240" s="280">
        <v>100000</v>
      </c>
    </row>
    <row r="241" spans="1:9" ht="63.75">
      <c r="A241" s="158" t="s">
        <v>535</v>
      </c>
      <c r="B241" s="282" t="s">
        <v>1357</v>
      </c>
      <c r="C241" s="158" t="s">
        <v>315</v>
      </c>
      <c r="D241" s="158" t="s">
        <v>292</v>
      </c>
      <c r="E241" s="158" t="s">
        <v>1358</v>
      </c>
      <c r="F241" s="288"/>
      <c r="G241" s="280">
        <f aca="true" t="shared" si="38" ref="G241:I242">G242</f>
        <v>30000</v>
      </c>
      <c r="H241" s="280">
        <f t="shared" si="38"/>
        <v>30000</v>
      </c>
      <c r="I241" s="280">
        <f t="shared" si="38"/>
        <v>30000</v>
      </c>
    </row>
    <row r="242" spans="1:9" ht="38.25">
      <c r="A242" s="158" t="s">
        <v>536</v>
      </c>
      <c r="B242" s="282" t="s">
        <v>955</v>
      </c>
      <c r="C242" s="158" t="s">
        <v>315</v>
      </c>
      <c r="D242" s="158" t="s">
        <v>292</v>
      </c>
      <c r="E242" s="158" t="s">
        <v>1358</v>
      </c>
      <c r="F242" s="158" t="s">
        <v>145</v>
      </c>
      <c r="G242" s="280">
        <f t="shared" si="38"/>
        <v>30000</v>
      </c>
      <c r="H242" s="280">
        <f t="shared" si="38"/>
        <v>30000</v>
      </c>
      <c r="I242" s="280">
        <f t="shared" si="38"/>
        <v>30000</v>
      </c>
    </row>
    <row r="243" spans="1:9" ht="25.5">
      <c r="A243" s="158" t="s">
        <v>537</v>
      </c>
      <c r="B243" s="282" t="s">
        <v>390</v>
      </c>
      <c r="C243" s="158" t="s">
        <v>315</v>
      </c>
      <c r="D243" s="158" t="s">
        <v>292</v>
      </c>
      <c r="E243" s="158" t="s">
        <v>1358</v>
      </c>
      <c r="F243" s="288" t="s">
        <v>721</v>
      </c>
      <c r="G243" s="280">
        <v>30000</v>
      </c>
      <c r="H243" s="280">
        <v>30000</v>
      </c>
      <c r="I243" s="280">
        <v>30000</v>
      </c>
    </row>
    <row r="244" spans="1:9" ht="12.75">
      <c r="A244" s="158" t="s">
        <v>538</v>
      </c>
      <c r="B244" s="295" t="s">
        <v>612</v>
      </c>
      <c r="C244" s="158" t="s">
        <v>315</v>
      </c>
      <c r="D244" s="158" t="s">
        <v>14</v>
      </c>
      <c r="E244" s="158"/>
      <c r="F244" s="288"/>
      <c r="G244" s="280">
        <f>G245+G268</f>
        <v>80212683</v>
      </c>
      <c r="H244" s="280">
        <f>H245+H268</f>
        <v>70089816</v>
      </c>
      <c r="I244" s="280">
        <f>I245+I268</f>
        <v>70421912</v>
      </c>
    </row>
    <row r="245" spans="1:9" ht="12.75">
      <c r="A245" s="158" t="s">
        <v>539</v>
      </c>
      <c r="B245" s="215" t="s">
        <v>316</v>
      </c>
      <c r="C245" s="158" t="s">
        <v>315</v>
      </c>
      <c r="D245" s="158" t="s">
        <v>294</v>
      </c>
      <c r="E245" s="158"/>
      <c r="F245" s="158"/>
      <c r="G245" s="280">
        <f>G246</f>
        <v>56563983</v>
      </c>
      <c r="H245" s="280">
        <f>H246</f>
        <v>50767816</v>
      </c>
      <c r="I245" s="280">
        <f>I246</f>
        <v>51099912</v>
      </c>
    </row>
    <row r="246" spans="1:9" ht="25.5">
      <c r="A246" s="158" t="s">
        <v>540</v>
      </c>
      <c r="B246" s="215" t="s">
        <v>1012</v>
      </c>
      <c r="C246" s="158" t="s">
        <v>315</v>
      </c>
      <c r="D246" s="158" t="s">
        <v>294</v>
      </c>
      <c r="E246" s="158" t="s">
        <v>63</v>
      </c>
      <c r="F246" s="158"/>
      <c r="G246" s="280">
        <f>G247+G257+G264</f>
        <v>56563983</v>
      </c>
      <c r="H246" s="280">
        <f>H247+H257+H264</f>
        <v>50767816</v>
      </c>
      <c r="I246" s="280">
        <f>I247+I257+I264</f>
        <v>51099912</v>
      </c>
    </row>
    <row r="247" spans="1:9" ht="12.75">
      <c r="A247" s="158" t="s">
        <v>541</v>
      </c>
      <c r="B247" s="215" t="s">
        <v>570</v>
      </c>
      <c r="C247" s="158" t="s">
        <v>315</v>
      </c>
      <c r="D247" s="158" t="s">
        <v>294</v>
      </c>
      <c r="E247" s="158" t="s">
        <v>99</v>
      </c>
      <c r="F247" s="158"/>
      <c r="G247" s="280">
        <f>G248+G251+G254</f>
        <v>16450403</v>
      </c>
      <c r="H247" s="280">
        <f>H248+H251+H254</f>
        <v>11180903</v>
      </c>
      <c r="I247" s="280">
        <f>I248+I251+I254</f>
        <v>11180903</v>
      </c>
    </row>
    <row r="248" spans="1:9" ht="51">
      <c r="A248" s="158" t="s">
        <v>542</v>
      </c>
      <c r="B248" s="282" t="s">
        <v>1015</v>
      </c>
      <c r="C248" s="158" t="s">
        <v>315</v>
      </c>
      <c r="D248" s="158" t="s">
        <v>294</v>
      </c>
      <c r="E248" s="158" t="s">
        <v>100</v>
      </c>
      <c r="F248" s="158"/>
      <c r="G248" s="280">
        <f aca="true" t="shared" si="39" ref="G248:I255">G249</f>
        <v>16000000</v>
      </c>
      <c r="H248" s="280">
        <f t="shared" si="39"/>
        <v>10800000</v>
      </c>
      <c r="I248" s="280">
        <f t="shared" si="39"/>
        <v>10800000</v>
      </c>
    </row>
    <row r="249" spans="1:9" ht="25.5">
      <c r="A249" s="158" t="s">
        <v>543</v>
      </c>
      <c r="B249" s="282" t="s">
        <v>332</v>
      </c>
      <c r="C249" s="283" t="s">
        <v>315</v>
      </c>
      <c r="D249" s="158" t="s">
        <v>294</v>
      </c>
      <c r="E249" s="158" t="s">
        <v>100</v>
      </c>
      <c r="F249" s="158" t="s">
        <v>632</v>
      </c>
      <c r="G249" s="280">
        <f t="shared" si="39"/>
        <v>16000000</v>
      </c>
      <c r="H249" s="280">
        <f t="shared" si="39"/>
        <v>10800000</v>
      </c>
      <c r="I249" s="280">
        <f t="shared" si="39"/>
        <v>10800000</v>
      </c>
    </row>
    <row r="250" spans="1:9" ht="12.75">
      <c r="A250" s="158" t="s">
        <v>721</v>
      </c>
      <c r="B250" s="282" t="s">
        <v>333</v>
      </c>
      <c r="C250" s="283" t="s">
        <v>315</v>
      </c>
      <c r="D250" s="158" t="s">
        <v>294</v>
      </c>
      <c r="E250" s="158" t="s">
        <v>100</v>
      </c>
      <c r="F250" s="158" t="s">
        <v>633</v>
      </c>
      <c r="G250" s="280">
        <v>16000000</v>
      </c>
      <c r="H250" s="280">
        <f>13800000-3000000</f>
        <v>10800000</v>
      </c>
      <c r="I250" s="280">
        <f>13800000-3000000</f>
        <v>10800000</v>
      </c>
    </row>
    <row r="251" spans="1:9" ht="38.25">
      <c r="A251" s="158" t="s">
        <v>544</v>
      </c>
      <c r="B251" s="282" t="s">
        <v>1318</v>
      </c>
      <c r="C251" s="158" t="s">
        <v>315</v>
      </c>
      <c r="D251" s="158" t="s">
        <v>294</v>
      </c>
      <c r="E251" s="158" t="s">
        <v>1339</v>
      </c>
      <c r="F251" s="158"/>
      <c r="G251" s="280">
        <f t="shared" si="39"/>
        <v>69500</v>
      </c>
      <c r="H251" s="280">
        <f t="shared" si="39"/>
        <v>0</v>
      </c>
      <c r="I251" s="280">
        <f t="shared" si="39"/>
        <v>0</v>
      </c>
    </row>
    <row r="252" spans="1:9" ht="25.5">
      <c r="A252" s="158" t="s">
        <v>545</v>
      </c>
      <c r="B252" s="282" t="s">
        <v>332</v>
      </c>
      <c r="C252" s="283" t="s">
        <v>315</v>
      </c>
      <c r="D252" s="158" t="s">
        <v>294</v>
      </c>
      <c r="E252" s="158" t="s">
        <v>1339</v>
      </c>
      <c r="F252" s="158" t="s">
        <v>632</v>
      </c>
      <c r="G252" s="280">
        <f t="shared" si="39"/>
        <v>69500</v>
      </c>
      <c r="H252" s="280">
        <f t="shared" si="39"/>
        <v>0</v>
      </c>
      <c r="I252" s="280">
        <f t="shared" si="39"/>
        <v>0</v>
      </c>
    </row>
    <row r="253" spans="1:9" ht="12.75">
      <c r="A253" s="158" t="s">
        <v>546</v>
      </c>
      <c r="B253" s="282" t="s">
        <v>333</v>
      </c>
      <c r="C253" s="283" t="s">
        <v>315</v>
      </c>
      <c r="D253" s="158" t="s">
        <v>294</v>
      </c>
      <c r="E253" s="158" t="s">
        <v>1339</v>
      </c>
      <c r="F253" s="158" t="s">
        <v>633</v>
      </c>
      <c r="G253" s="280">
        <v>69500</v>
      </c>
      <c r="H253" s="280">
        <v>0</v>
      </c>
      <c r="I253" s="280">
        <v>0</v>
      </c>
    </row>
    <row r="254" spans="1:9" ht="51">
      <c r="A254" s="158" t="s">
        <v>547</v>
      </c>
      <c r="B254" s="282" t="s">
        <v>1319</v>
      </c>
      <c r="C254" s="158" t="s">
        <v>315</v>
      </c>
      <c r="D254" s="158" t="s">
        <v>294</v>
      </c>
      <c r="E254" s="158" t="s">
        <v>1317</v>
      </c>
      <c r="F254" s="158"/>
      <c r="G254" s="280">
        <f t="shared" si="39"/>
        <v>380903</v>
      </c>
      <c r="H254" s="280">
        <f t="shared" si="39"/>
        <v>380903</v>
      </c>
      <c r="I254" s="280">
        <f t="shared" si="39"/>
        <v>380903</v>
      </c>
    </row>
    <row r="255" spans="1:9" ht="25.5">
      <c r="A255" s="158" t="s">
        <v>548</v>
      </c>
      <c r="B255" s="282" t="s">
        <v>332</v>
      </c>
      <c r="C255" s="283" t="s">
        <v>315</v>
      </c>
      <c r="D255" s="158" t="s">
        <v>294</v>
      </c>
      <c r="E255" s="158" t="s">
        <v>1317</v>
      </c>
      <c r="F255" s="158" t="s">
        <v>632</v>
      </c>
      <c r="G255" s="280">
        <f t="shared" si="39"/>
        <v>380903</v>
      </c>
      <c r="H255" s="280">
        <f t="shared" si="39"/>
        <v>380903</v>
      </c>
      <c r="I255" s="280">
        <f t="shared" si="39"/>
        <v>380903</v>
      </c>
    </row>
    <row r="256" spans="1:9" ht="12.75">
      <c r="A256" s="158" t="s">
        <v>549</v>
      </c>
      <c r="B256" s="282" t="s">
        <v>333</v>
      </c>
      <c r="C256" s="283" t="s">
        <v>315</v>
      </c>
      <c r="D256" s="158" t="s">
        <v>294</v>
      </c>
      <c r="E256" s="158" t="s">
        <v>1317</v>
      </c>
      <c r="F256" s="158" t="s">
        <v>633</v>
      </c>
      <c r="G256" s="280">
        <f>295200+85703</f>
        <v>380903</v>
      </c>
      <c r="H256" s="280">
        <f>295200+85703</f>
        <v>380903</v>
      </c>
      <c r="I256" s="280">
        <f>295200+85703</f>
        <v>380903</v>
      </c>
    </row>
    <row r="257" spans="1:9" ht="12.75">
      <c r="A257" s="158" t="s">
        <v>550</v>
      </c>
      <c r="B257" s="281" t="s">
        <v>569</v>
      </c>
      <c r="C257" s="283" t="s">
        <v>315</v>
      </c>
      <c r="D257" s="158" t="s">
        <v>294</v>
      </c>
      <c r="E257" s="158" t="s">
        <v>101</v>
      </c>
      <c r="F257" s="158"/>
      <c r="G257" s="280">
        <f>G258+G261</f>
        <v>40093580</v>
      </c>
      <c r="H257" s="280">
        <f>H258+H261</f>
        <v>39566913</v>
      </c>
      <c r="I257" s="280">
        <f>I258+I261</f>
        <v>39899009</v>
      </c>
    </row>
    <row r="258" spans="1:9" ht="51">
      <c r="A258" s="158" t="s">
        <v>777</v>
      </c>
      <c r="B258" s="282" t="s">
        <v>1016</v>
      </c>
      <c r="C258" s="283" t="s">
        <v>315</v>
      </c>
      <c r="D258" s="158" t="s">
        <v>294</v>
      </c>
      <c r="E258" s="158" t="s">
        <v>102</v>
      </c>
      <c r="F258" s="158"/>
      <c r="G258" s="280">
        <f aca="true" t="shared" si="40" ref="G258:I259">G259</f>
        <v>2254400</v>
      </c>
      <c r="H258" s="280">
        <f t="shared" si="40"/>
        <v>1727733</v>
      </c>
      <c r="I258" s="280">
        <f t="shared" si="40"/>
        <v>2059829</v>
      </c>
    </row>
    <row r="259" spans="1:9" ht="25.5">
      <c r="A259" s="158" t="s">
        <v>778</v>
      </c>
      <c r="B259" s="282" t="s">
        <v>332</v>
      </c>
      <c r="C259" s="283" t="s">
        <v>315</v>
      </c>
      <c r="D259" s="158" t="s">
        <v>294</v>
      </c>
      <c r="E259" s="158" t="s">
        <v>102</v>
      </c>
      <c r="F259" s="158" t="s">
        <v>632</v>
      </c>
      <c r="G259" s="280">
        <f t="shared" si="40"/>
        <v>2254400</v>
      </c>
      <c r="H259" s="280">
        <f t="shared" si="40"/>
        <v>1727733</v>
      </c>
      <c r="I259" s="280">
        <f t="shared" si="40"/>
        <v>2059829</v>
      </c>
    </row>
    <row r="260" spans="1:9" ht="12.75">
      <c r="A260" s="158" t="s">
        <v>779</v>
      </c>
      <c r="B260" s="282" t="s">
        <v>333</v>
      </c>
      <c r="C260" s="283" t="s">
        <v>315</v>
      </c>
      <c r="D260" s="158" t="s">
        <v>294</v>
      </c>
      <c r="E260" s="158" t="s">
        <v>102</v>
      </c>
      <c r="F260" s="158" t="s">
        <v>633</v>
      </c>
      <c r="G260" s="280">
        <v>2254400</v>
      </c>
      <c r="H260" s="280">
        <v>1727733</v>
      </c>
      <c r="I260" s="280">
        <v>2059829</v>
      </c>
    </row>
    <row r="261" spans="1:9" ht="127.5">
      <c r="A261" s="158" t="s">
        <v>780</v>
      </c>
      <c r="B261" s="281" t="s">
        <v>1017</v>
      </c>
      <c r="C261" s="158" t="s">
        <v>315</v>
      </c>
      <c r="D261" s="158" t="s">
        <v>294</v>
      </c>
      <c r="E261" s="283" t="s">
        <v>817</v>
      </c>
      <c r="F261" s="158"/>
      <c r="G261" s="280">
        <f aca="true" t="shared" si="41" ref="G261:I262">G262</f>
        <v>37839180</v>
      </c>
      <c r="H261" s="280">
        <f t="shared" si="41"/>
        <v>37839180</v>
      </c>
      <c r="I261" s="280">
        <f t="shared" si="41"/>
        <v>37839180</v>
      </c>
    </row>
    <row r="262" spans="1:9" ht="25.5">
      <c r="A262" s="158" t="s">
        <v>781</v>
      </c>
      <c r="B262" s="282" t="s">
        <v>332</v>
      </c>
      <c r="C262" s="158" t="s">
        <v>315</v>
      </c>
      <c r="D262" s="158" t="s">
        <v>294</v>
      </c>
      <c r="E262" s="283" t="s">
        <v>817</v>
      </c>
      <c r="F262" s="158" t="s">
        <v>632</v>
      </c>
      <c r="G262" s="280">
        <f t="shared" si="41"/>
        <v>37839180</v>
      </c>
      <c r="H262" s="280">
        <f t="shared" si="41"/>
        <v>37839180</v>
      </c>
      <c r="I262" s="280">
        <f t="shared" si="41"/>
        <v>37839180</v>
      </c>
    </row>
    <row r="263" spans="1:9" ht="12.75">
      <c r="A263" s="158" t="s">
        <v>782</v>
      </c>
      <c r="B263" s="282" t="s">
        <v>333</v>
      </c>
      <c r="C263" s="158" t="s">
        <v>315</v>
      </c>
      <c r="D263" s="158" t="s">
        <v>294</v>
      </c>
      <c r="E263" s="283" t="s">
        <v>817</v>
      </c>
      <c r="F263" s="158" t="s">
        <v>633</v>
      </c>
      <c r="G263" s="280">
        <v>37839180</v>
      </c>
      <c r="H263" s="280">
        <v>37839180</v>
      </c>
      <c r="I263" s="280">
        <v>37839180</v>
      </c>
    </row>
    <row r="264" spans="1:9" ht="25.5">
      <c r="A264" s="158" t="s">
        <v>783</v>
      </c>
      <c r="B264" s="282" t="s">
        <v>866</v>
      </c>
      <c r="C264" s="158" t="s">
        <v>315</v>
      </c>
      <c r="D264" s="158" t="s">
        <v>294</v>
      </c>
      <c r="E264" s="283" t="s">
        <v>867</v>
      </c>
      <c r="F264" s="158"/>
      <c r="G264" s="280">
        <f aca="true" t="shared" si="42" ref="G264:I265">G265</f>
        <v>20000</v>
      </c>
      <c r="H264" s="280">
        <f t="shared" si="42"/>
        <v>20000</v>
      </c>
      <c r="I264" s="280">
        <f t="shared" si="42"/>
        <v>20000</v>
      </c>
    </row>
    <row r="265" spans="1:9" ht="76.5">
      <c r="A265" s="158" t="s">
        <v>784</v>
      </c>
      <c r="B265" s="282" t="s">
        <v>1018</v>
      </c>
      <c r="C265" s="158" t="s">
        <v>315</v>
      </c>
      <c r="D265" s="158" t="s">
        <v>294</v>
      </c>
      <c r="E265" s="283" t="s">
        <v>868</v>
      </c>
      <c r="F265" s="158"/>
      <c r="G265" s="280">
        <f>G266</f>
        <v>20000</v>
      </c>
      <c r="H265" s="280">
        <f t="shared" si="42"/>
        <v>20000</v>
      </c>
      <c r="I265" s="280">
        <f t="shared" si="42"/>
        <v>20000</v>
      </c>
    </row>
    <row r="266" spans="1:9" ht="25.5">
      <c r="A266" s="158" t="s">
        <v>785</v>
      </c>
      <c r="B266" s="282" t="s">
        <v>332</v>
      </c>
      <c r="C266" s="158" t="s">
        <v>315</v>
      </c>
      <c r="D266" s="158" t="s">
        <v>294</v>
      </c>
      <c r="E266" s="283" t="s">
        <v>868</v>
      </c>
      <c r="F266" s="158" t="s">
        <v>632</v>
      </c>
      <c r="G266" s="280">
        <f>G267</f>
        <v>20000</v>
      </c>
      <c r="H266" s="280">
        <f>H267</f>
        <v>20000</v>
      </c>
      <c r="I266" s="280">
        <f>I267</f>
        <v>20000</v>
      </c>
    </row>
    <row r="267" spans="1:9" ht="12.75">
      <c r="A267" s="158" t="s">
        <v>786</v>
      </c>
      <c r="B267" s="282" t="s">
        <v>333</v>
      </c>
      <c r="C267" s="158" t="s">
        <v>315</v>
      </c>
      <c r="D267" s="158" t="s">
        <v>294</v>
      </c>
      <c r="E267" s="283" t="s">
        <v>868</v>
      </c>
      <c r="F267" s="158" t="s">
        <v>633</v>
      </c>
      <c r="G267" s="280">
        <v>20000</v>
      </c>
      <c r="H267" s="280">
        <v>20000</v>
      </c>
      <c r="I267" s="280">
        <v>20000</v>
      </c>
    </row>
    <row r="268" spans="1:9" ht="12.75">
      <c r="A268" s="158" t="s">
        <v>787</v>
      </c>
      <c r="B268" s="215" t="s">
        <v>613</v>
      </c>
      <c r="C268" s="158" t="s">
        <v>315</v>
      </c>
      <c r="D268" s="158" t="s">
        <v>386</v>
      </c>
      <c r="E268" s="158"/>
      <c r="F268" s="158"/>
      <c r="G268" s="280">
        <f aca="true" t="shared" si="43" ref="G268:I269">G269</f>
        <v>23648700</v>
      </c>
      <c r="H268" s="280">
        <f t="shared" si="43"/>
        <v>19322000</v>
      </c>
      <c r="I268" s="280">
        <f t="shared" si="43"/>
        <v>19322000</v>
      </c>
    </row>
    <row r="269" spans="1:9" ht="25.5">
      <c r="A269" s="158" t="s">
        <v>1740</v>
      </c>
      <c r="B269" s="215" t="s">
        <v>1012</v>
      </c>
      <c r="C269" s="158" t="s">
        <v>315</v>
      </c>
      <c r="D269" s="158" t="s">
        <v>386</v>
      </c>
      <c r="E269" s="158" t="s">
        <v>63</v>
      </c>
      <c r="F269" s="158"/>
      <c r="G269" s="280">
        <f t="shared" si="43"/>
        <v>23648700</v>
      </c>
      <c r="H269" s="280">
        <f t="shared" si="43"/>
        <v>19322000</v>
      </c>
      <c r="I269" s="280">
        <f t="shared" si="43"/>
        <v>19322000</v>
      </c>
    </row>
    <row r="270" spans="1:9" ht="25.5">
      <c r="A270" s="158" t="s">
        <v>1741</v>
      </c>
      <c r="B270" s="215" t="s">
        <v>753</v>
      </c>
      <c r="C270" s="158" t="s">
        <v>315</v>
      </c>
      <c r="D270" s="158" t="s">
        <v>386</v>
      </c>
      <c r="E270" s="158" t="s">
        <v>103</v>
      </c>
      <c r="F270" s="158"/>
      <c r="G270" s="280">
        <f>G271+G278</f>
        <v>23648700</v>
      </c>
      <c r="H270" s="280">
        <f>H271+H278</f>
        <v>19322000</v>
      </c>
      <c r="I270" s="280">
        <f>I271+I278</f>
        <v>19322000</v>
      </c>
    </row>
    <row r="271" spans="1:9" ht="63.75">
      <c r="A271" s="158" t="s">
        <v>1488</v>
      </c>
      <c r="B271" s="290" t="s">
        <v>1019</v>
      </c>
      <c r="C271" s="158" t="s">
        <v>315</v>
      </c>
      <c r="D271" s="158" t="s">
        <v>386</v>
      </c>
      <c r="E271" s="158" t="s">
        <v>104</v>
      </c>
      <c r="F271" s="158"/>
      <c r="G271" s="280">
        <f>G272+G274+G276</f>
        <v>2996900</v>
      </c>
      <c r="H271" s="280">
        <f>H272+H274+H276</f>
        <v>2870200</v>
      </c>
      <c r="I271" s="280">
        <f>I272+I274+I276</f>
        <v>2870200</v>
      </c>
    </row>
    <row r="272" spans="1:9" ht="51">
      <c r="A272" s="158" t="s">
        <v>1489</v>
      </c>
      <c r="B272" s="282" t="s">
        <v>4</v>
      </c>
      <c r="C272" s="158" t="s">
        <v>315</v>
      </c>
      <c r="D272" s="158" t="s">
        <v>386</v>
      </c>
      <c r="E272" s="158" t="s">
        <v>104</v>
      </c>
      <c r="F272" s="158" t="s">
        <v>339</v>
      </c>
      <c r="G272" s="280">
        <f>G273</f>
        <v>2411000</v>
      </c>
      <c r="H272" s="280">
        <f>H273</f>
        <v>2389000</v>
      </c>
      <c r="I272" s="280">
        <f>I273</f>
        <v>2389000</v>
      </c>
    </row>
    <row r="273" spans="1:9" ht="25.5">
      <c r="A273" s="158" t="s">
        <v>1490</v>
      </c>
      <c r="B273" s="282" t="s">
        <v>29</v>
      </c>
      <c r="C273" s="158" t="s">
        <v>315</v>
      </c>
      <c r="D273" s="158" t="s">
        <v>386</v>
      </c>
      <c r="E273" s="158" t="s">
        <v>104</v>
      </c>
      <c r="F273" s="158" t="s">
        <v>356</v>
      </c>
      <c r="G273" s="280">
        <v>2411000</v>
      </c>
      <c r="H273" s="280">
        <v>2389000</v>
      </c>
      <c r="I273" s="280">
        <v>2389000</v>
      </c>
    </row>
    <row r="274" spans="1:9" ht="38.25">
      <c r="A274" s="158" t="s">
        <v>1491</v>
      </c>
      <c r="B274" s="282" t="s">
        <v>955</v>
      </c>
      <c r="C274" s="158" t="s">
        <v>315</v>
      </c>
      <c r="D274" s="158" t="s">
        <v>386</v>
      </c>
      <c r="E274" s="158" t="s">
        <v>104</v>
      </c>
      <c r="F274" s="158" t="s">
        <v>145</v>
      </c>
      <c r="G274" s="280">
        <f>G275</f>
        <v>582700</v>
      </c>
      <c r="H274" s="280">
        <f>H275</f>
        <v>478000</v>
      </c>
      <c r="I274" s="280">
        <f>I275</f>
        <v>478000</v>
      </c>
    </row>
    <row r="275" spans="1:9" ht="25.5">
      <c r="A275" s="158" t="s">
        <v>788</v>
      </c>
      <c r="B275" s="282" t="s">
        <v>390</v>
      </c>
      <c r="C275" s="158" t="s">
        <v>315</v>
      </c>
      <c r="D275" s="158" t="s">
        <v>386</v>
      </c>
      <c r="E275" s="158" t="s">
        <v>104</v>
      </c>
      <c r="F275" s="288" t="s">
        <v>721</v>
      </c>
      <c r="G275" s="280">
        <v>582700</v>
      </c>
      <c r="H275" s="280">
        <v>478000</v>
      </c>
      <c r="I275" s="280">
        <v>478000</v>
      </c>
    </row>
    <row r="276" spans="1:9" ht="12.75">
      <c r="A276" s="158" t="s">
        <v>1742</v>
      </c>
      <c r="B276" s="282" t="s">
        <v>32</v>
      </c>
      <c r="C276" s="158" t="s">
        <v>315</v>
      </c>
      <c r="D276" s="158" t="s">
        <v>386</v>
      </c>
      <c r="E276" s="158" t="s">
        <v>104</v>
      </c>
      <c r="F276" s="283" t="s">
        <v>31</v>
      </c>
      <c r="G276" s="280">
        <f>G277</f>
        <v>3200</v>
      </c>
      <c r="H276" s="280">
        <f>H277</f>
        <v>3200</v>
      </c>
      <c r="I276" s="280">
        <f>I277</f>
        <v>3200</v>
      </c>
    </row>
    <row r="277" spans="1:9" ht="12.75">
      <c r="A277" s="158" t="s">
        <v>1743</v>
      </c>
      <c r="B277" s="282" t="s">
        <v>33</v>
      </c>
      <c r="C277" s="158" t="s">
        <v>315</v>
      </c>
      <c r="D277" s="158" t="s">
        <v>386</v>
      </c>
      <c r="E277" s="158" t="s">
        <v>104</v>
      </c>
      <c r="F277" s="283" t="s">
        <v>30</v>
      </c>
      <c r="G277" s="280">
        <v>3200</v>
      </c>
      <c r="H277" s="280">
        <v>3200</v>
      </c>
      <c r="I277" s="280">
        <v>3200</v>
      </c>
    </row>
    <row r="278" spans="1:9" ht="63.75">
      <c r="A278" s="158" t="s">
        <v>1744</v>
      </c>
      <c r="B278" s="282" t="s">
        <v>1020</v>
      </c>
      <c r="C278" s="158" t="s">
        <v>315</v>
      </c>
      <c r="D278" s="158" t="s">
        <v>386</v>
      </c>
      <c r="E278" s="158" t="s">
        <v>105</v>
      </c>
      <c r="F278" s="158"/>
      <c r="G278" s="280">
        <f>G279+G281+G283</f>
        <v>20651800</v>
      </c>
      <c r="H278" s="280">
        <f>H279+H281+H283</f>
        <v>16451800</v>
      </c>
      <c r="I278" s="280">
        <f>I279+I281+I283</f>
        <v>16451800</v>
      </c>
    </row>
    <row r="279" spans="1:9" ht="51">
      <c r="A279" s="158" t="s">
        <v>1059</v>
      </c>
      <c r="B279" s="282" t="s">
        <v>4</v>
      </c>
      <c r="C279" s="158" t="s">
        <v>315</v>
      </c>
      <c r="D279" s="158" t="s">
        <v>386</v>
      </c>
      <c r="E279" s="158" t="s">
        <v>105</v>
      </c>
      <c r="F279" s="158" t="s">
        <v>339</v>
      </c>
      <c r="G279" s="280">
        <f>G280</f>
        <v>20000000</v>
      </c>
      <c r="H279" s="280">
        <f>H280</f>
        <v>15700000</v>
      </c>
      <c r="I279" s="280">
        <f>I280</f>
        <v>15700000</v>
      </c>
    </row>
    <row r="280" spans="1:9" ht="12.75">
      <c r="A280" s="158" t="s">
        <v>1060</v>
      </c>
      <c r="B280" s="282" t="s">
        <v>5</v>
      </c>
      <c r="C280" s="158" t="s">
        <v>315</v>
      </c>
      <c r="D280" s="158" t="s">
        <v>386</v>
      </c>
      <c r="E280" s="158" t="s">
        <v>105</v>
      </c>
      <c r="F280" s="158" t="s">
        <v>348</v>
      </c>
      <c r="G280" s="280">
        <v>20000000</v>
      </c>
      <c r="H280" s="280">
        <f>19700000-2000000-2000000</f>
        <v>15700000</v>
      </c>
      <c r="I280" s="280">
        <f>19700000-2000000-2000000</f>
        <v>15700000</v>
      </c>
    </row>
    <row r="281" spans="1:9" ht="38.25">
      <c r="A281" s="158" t="s">
        <v>1061</v>
      </c>
      <c r="B281" s="282" t="s">
        <v>955</v>
      </c>
      <c r="C281" s="158" t="s">
        <v>315</v>
      </c>
      <c r="D281" s="158" t="s">
        <v>386</v>
      </c>
      <c r="E281" s="158" t="s">
        <v>105</v>
      </c>
      <c r="F281" s="158" t="s">
        <v>145</v>
      </c>
      <c r="G281" s="280">
        <f>G282</f>
        <v>600000</v>
      </c>
      <c r="H281" s="280">
        <f>H282</f>
        <v>700000</v>
      </c>
      <c r="I281" s="280">
        <f>I282</f>
        <v>700000</v>
      </c>
    </row>
    <row r="282" spans="1:9" ht="25.5">
      <c r="A282" s="158" t="s">
        <v>1062</v>
      </c>
      <c r="B282" s="282" t="s">
        <v>390</v>
      </c>
      <c r="C282" s="158" t="s">
        <v>315</v>
      </c>
      <c r="D282" s="158" t="s">
        <v>386</v>
      </c>
      <c r="E282" s="158" t="s">
        <v>105</v>
      </c>
      <c r="F282" s="158" t="s">
        <v>721</v>
      </c>
      <c r="G282" s="280">
        <f>900000-300000</f>
        <v>600000</v>
      </c>
      <c r="H282" s="280">
        <v>700000</v>
      </c>
      <c r="I282" s="280">
        <v>700000</v>
      </c>
    </row>
    <row r="283" spans="1:9" ht="12.75">
      <c r="A283" s="158" t="s">
        <v>1063</v>
      </c>
      <c r="B283" s="282" t="s">
        <v>32</v>
      </c>
      <c r="C283" s="158" t="s">
        <v>315</v>
      </c>
      <c r="D283" s="158" t="s">
        <v>386</v>
      </c>
      <c r="E283" s="158" t="s">
        <v>105</v>
      </c>
      <c r="F283" s="158" t="s">
        <v>31</v>
      </c>
      <c r="G283" s="280">
        <f>G284</f>
        <v>51800</v>
      </c>
      <c r="H283" s="280">
        <f>H284</f>
        <v>51800</v>
      </c>
      <c r="I283" s="280">
        <f>I284</f>
        <v>51800</v>
      </c>
    </row>
    <row r="284" spans="1:9" ht="12.75">
      <c r="A284" s="158" t="s">
        <v>789</v>
      </c>
      <c r="B284" s="282" t="s">
        <v>33</v>
      </c>
      <c r="C284" s="158" t="s">
        <v>315</v>
      </c>
      <c r="D284" s="158" t="s">
        <v>386</v>
      </c>
      <c r="E284" s="158" t="s">
        <v>105</v>
      </c>
      <c r="F284" s="158" t="s">
        <v>30</v>
      </c>
      <c r="G284" s="280">
        <v>51800</v>
      </c>
      <c r="H284" s="280">
        <v>51800</v>
      </c>
      <c r="I284" s="280">
        <v>51800</v>
      </c>
    </row>
    <row r="285" spans="1:9" ht="12.75">
      <c r="A285" s="158" t="s">
        <v>1492</v>
      </c>
      <c r="B285" s="215" t="s">
        <v>282</v>
      </c>
      <c r="C285" s="158" t="s">
        <v>315</v>
      </c>
      <c r="D285" s="158" t="s">
        <v>17</v>
      </c>
      <c r="E285" s="158"/>
      <c r="F285" s="158"/>
      <c r="G285" s="280">
        <f aca="true" t="shared" si="44" ref="G285:I286">G286</f>
        <v>4832000</v>
      </c>
      <c r="H285" s="280">
        <f t="shared" si="44"/>
        <v>4430100</v>
      </c>
      <c r="I285" s="280">
        <f t="shared" si="44"/>
        <v>4430100</v>
      </c>
    </row>
    <row r="286" spans="1:9" ht="12.75">
      <c r="A286" s="158" t="s">
        <v>1493</v>
      </c>
      <c r="B286" s="215" t="s">
        <v>394</v>
      </c>
      <c r="C286" s="158" t="s">
        <v>315</v>
      </c>
      <c r="D286" s="158" t="s">
        <v>389</v>
      </c>
      <c r="E286" s="158"/>
      <c r="F286" s="158"/>
      <c r="G286" s="280">
        <f t="shared" si="44"/>
        <v>4832000</v>
      </c>
      <c r="H286" s="280">
        <f t="shared" si="44"/>
        <v>4430100</v>
      </c>
      <c r="I286" s="280">
        <f t="shared" si="44"/>
        <v>4430100</v>
      </c>
    </row>
    <row r="287" spans="1:9" ht="25.5">
      <c r="A287" s="158" t="s">
        <v>1494</v>
      </c>
      <c r="B287" s="215" t="s">
        <v>281</v>
      </c>
      <c r="C287" s="158" t="s">
        <v>315</v>
      </c>
      <c r="D287" s="158" t="s">
        <v>389</v>
      </c>
      <c r="E287" s="158" t="s">
        <v>106</v>
      </c>
      <c r="F287" s="158"/>
      <c r="G287" s="280">
        <f>G288+G295</f>
        <v>4832000</v>
      </c>
      <c r="H287" s="280">
        <f>H288+H295</f>
        <v>4430100</v>
      </c>
      <c r="I287" s="280">
        <f>I288+I295</f>
        <v>4430100</v>
      </c>
    </row>
    <row r="288" spans="1:9" ht="12.75">
      <c r="A288" s="158" t="s">
        <v>790</v>
      </c>
      <c r="B288" s="215" t="s">
        <v>971</v>
      </c>
      <c r="C288" s="158" t="s">
        <v>315</v>
      </c>
      <c r="D288" s="158" t="s">
        <v>389</v>
      </c>
      <c r="E288" s="158" t="s">
        <v>972</v>
      </c>
      <c r="F288" s="158"/>
      <c r="G288" s="280">
        <f>G292+G289</f>
        <v>2010000</v>
      </c>
      <c r="H288" s="280">
        <f>H292+H289</f>
        <v>1830100</v>
      </c>
      <c r="I288" s="280">
        <f>I292+I289</f>
        <v>1830100</v>
      </c>
    </row>
    <row r="289" spans="1:9" ht="63.75">
      <c r="A289" s="158" t="s">
        <v>791</v>
      </c>
      <c r="B289" s="282" t="s">
        <v>1011</v>
      </c>
      <c r="C289" s="283" t="s">
        <v>315</v>
      </c>
      <c r="D289" s="283" t="s">
        <v>389</v>
      </c>
      <c r="E289" s="158" t="s">
        <v>1010</v>
      </c>
      <c r="F289" s="158"/>
      <c r="G289" s="280">
        <f aca="true" t="shared" si="45" ref="G289:I290">G290</f>
        <v>936000</v>
      </c>
      <c r="H289" s="280">
        <f t="shared" si="45"/>
        <v>830100</v>
      </c>
      <c r="I289" s="280">
        <f t="shared" si="45"/>
        <v>830100</v>
      </c>
    </row>
    <row r="290" spans="1:9" ht="25.5">
      <c r="A290" s="158" t="s">
        <v>792</v>
      </c>
      <c r="B290" s="282" t="s">
        <v>332</v>
      </c>
      <c r="C290" s="283" t="s">
        <v>315</v>
      </c>
      <c r="D290" s="283" t="s">
        <v>389</v>
      </c>
      <c r="E290" s="158" t="s">
        <v>1010</v>
      </c>
      <c r="F290" s="158" t="s">
        <v>632</v>
      </c>
      <c r="G290" s="280">
        <f t="shared" si="45"/>
        <v>936000</v>
      </c>
      <c r="H290" s="280">
        <f t="shared" si="45"/>
        <v>830100</v>
      </c>
      <c r="I290" s="280">
        <f t="shared" si="45"/>
        <v>830100</v>
      </c>
    </row>
    <row r="291" spans="1:9" ht="12.75">
      <c r="A291" s="158" t="s">
        <v>793</v>
      </c>
      <c r="B291" s="282" t="s">
        <v>333</v>
      </c>
      <c r="C291" s="283" t="s">
        <v>315</v>
      </c>
      <c r="D291" s="283" t="s">
        <v>389</v>
      </c>
      <c r="E291" s="158" t="s">
        <v>1010</v>
      </c>
      <c r="F291" s="158" t="s">
        <v>633</v>
      </c>
      <c r="G291" s="280">
        <v>936000</v>
      </c>
      <c r="H291" s="280">
        <v>830100</v>
      </c>
      <c r="I291" s="280">
        <v>830100</v>
      </c>
    </row>
    <row r="292" spans="1:9" ht="63.75">
      <c r="A292" s="158" t="s">
        <v>794</v>
      </c>
      <c r="B292" s="290" t="s">
        <v>976</v>
      </c>
      <c r="C292" s="158" t="s">
        <v>315</v>
      </c>
      <c r="D292" s="158" t="s">
        <v>389</v>
      </c>
      <c r="E292" s="158" t="s">
        <v>975</v>
      </c>
      <c r="F292" s="158"/>
      <c r="G292" s="280">
        <f aca="true" t="shared" si="46" ref="G292:I293">G293</f>
        <v>1074000</v>
      </c>
      <c r="H292" s="280">
        <f t="shared" si="46"/>
        <v>1000000</v>
      </c>
      <c r="I292" s="280">
        <f t="shared" si="46"/>
        <v>1000000</v>
      </c>
    </row>
    <row r="293" spans="1:9" ht="38.25">
      <c r="A293" s="158" t="s">
        <v>795</v>
      </c>
      <c r="B293" s="282" t="s">
        <v>955</v>
      </c>
      <c r="C293" s="158" t="s">
        <v>315</v>
      </c>
      <c r="D293" s="158" t="s">
        <v>389</v>
      </c>
      <c r="E293" s="158" t="s">
        <v>975</v>
      </c>
      <c r="F293" s="158" t="s">
        <v>145</v>
      </c>
      <c r="G293" s="280">
        <f t="shared" si="46"/>
        <v>1074000</v>
      </c>
      <c r="H293" s="280">
        <f t="shared" si="46"/>
        <v>1000000</v>
      </c>
      <c r="I293" s="280">
        <f t="shared" si="46"/>
        <v>1000000</v>
      </c>
    </row>
    <row r="294" spans="1:9" ht="25.5">
      <c r="A294" s="158" t="s">
        <v>1495</v>
      </c>
      <c r="B294" s="282" t="s">
        <v>390</v>
      </c>
      <c r="C294" s="158" t="s">
        <v>315</v>
      </c>
      <c r="D294" s="158" t="s">
        <v>389</v>
      </c>
      <c r="E294" s="158" t="s">
        <v>975</v>
      </c>
      <c r="F294" s="288" t="s">
        <v>721</v>
      </c>
      <c r="G294" s="280">
        <v>1074000</v>
      </c>
      <c r="H294" s="280">
        <v>1000000</v>
      </c>
      <c r="I294" s="280">
        <v>1000000</v>
      </c>
    </row>
    <row r="295" spans="1:9" ht="25.5">
      <c r="A295" s="158" t="s">
        <v>1496</v>
      </c>
      <c r="B295" s="282" t="s">
        <v>1024</v>
      </c>
      <c r="C295" s="158" t="s">
        <v>315</v>
      </c>
      <c r="D295" s="158" t="s">
        <v>389</v>
      </c>
      <c r="E295" s="158" t="s">
        <v>973</v>
      </c>
      <c r="F295" s="288"/>
      <c r="G295" s="280">
        <f>G296</f>
        <v>2822000</v>
      </c>
      <c r="H295" s="280">
        <f>H296</f>
        <v>2600000</v>
      </c>
      <c r="I295" s="280">
        <f>I296</f>
        <v>2600000</v>
      </c>
    </row>
    <row r="296" spans="1:9" ht="63.75">
      <c r="A296" s="158" t="s">
        <v>1497</v>
      </c>
      <c r="B296" s="282" t="s">
        <v>1025</v>
      </c>
      <c r="C296" s="158" t="s">
        <v>315</v>
      </c>
      <c r="D296" s="158" t="s">
        <v>389</v>
      </c>
      <c r="E296" s="158" t="s">
        <v>974</v>
      </c>
      <c r="F296" s="288"/>
      <c r="G296" s="280">
        <f aca="true" t="shared" si="47" ref="G296:I297">G297</f>
        <v>2822000</v>
      </c>
      <c r="H296" s="280">
        <f t="shared" si="47"/>
        <v>2600000</v>
      </c>
      <c r="I296" s="280">
        <f t="shared" si="47"/>
        <v>2600000</v>
      </c>
    </row>
    <row r="297" spans="1:9" ht="25.5">
      <c r="A297" s="158" t="s">
        <v>1498</v>
      </c>
      <c r="B297" s="282" t="s">
        <v>332</v>
      </c>
      <c r="C297" s="158" t="s">
        <v>315</v>
      </c>
      <c r="D297" s="158" t="s">
        <v>389</v>
      </c>
      <c r="E297" s="158" t="s">
        <v>974</v>
      </c>
      <c r="F297" s="288" t="s">
        <v>632</v>
      </c>
      <c r="G297" s="280">
        <f t="shared" si="47"/>
        <v>2822000</v>
      </c>
      <c r="H297" s="280">
        <f t="shared" si="47"/>
        <v>2600000</v>
      </c>
      <c r="I297" s="280">
        <f t="shared" si="47"/>
        <v>2600000</v>
      </c>
    </row>
    <row r="298" spans="1:9" ht="12.75">
      <c r="A298" s="158" t="s">
        <v>1499</v>
      </c>
      <c r="B298" s="282" t="s">
        <v>333</v>
      </c>
      <c r="C298" s="158" t="s">
        <v>315</v>
      </c>
      <c r="D298" s="158" t="s">
        <v>389</v>
      </c>
      <c r="E298" s="158" t="s">
        <v>974</v>
      </c>
      <c r="F298" s="288" t="s">
        <v>633</v>
      </c>
      <c r="G298" s="280">
        <v>2822000</v>
      </c>
      <c r="H298" s="280">
        <v>2600000</v>
      </c>
      <c r="I298" s="280">
        <v>2600000</v>
      </c>
    </row>
    <row r="299" spans="1:9" ht="12.75">
      <c r="A299" s="158" t="s">
        <v>1500</v>
      </c>
      <c r="B299" s="300" t="s">
        <v>649</v>
      </c>
      <c r="C299" s="278" t="s">
        <v>803</v>
      </c>
      <c r="D299" s="158"/>
      <c r="E299" s="158"/>
      <c r="F299" s="158"/>
      <c r="G299" s="279">
        <f>G300+G405</f>
        <v>376988716</v>
      </c>
      <c r="H299" s="279">
        <f>H300+H405</f>
        <v>360667130</v>
      </c>
      <c r="I299" s="279">
        <f>I300+I405</f>
        <v>349357356</v>
      </c>
    </row>
    <row r="300" spans="1:9" ht="12.75">
      <c r="A300" s="158" t="s">
        <v>1501</v>
      </c>
      <c r="B300" s="286" t="s">
        <v>461</v>
      </c>
      <c r="C300" s="158" t="s">
        <v>803</v>
      </c>
      <c r="D300" s="158" t="s">
        <v>13</v>
      </c>
      <c r="E300" s="158"/>
      <c r="F300" s="158"/>
      <c r="G300" s="280">
        <f>G301+G313+G357+G375+G337</f>
        <v>364254410</v>
      </c>
      <c r="H300" s="280">
        <f>H301+H313+H357+H375+H337</f>
        <v>348847991</v>
      </c>
      <c r="I300" s="280">
        <f>I301+I313+I357+I375+I337</f>
        <v>339516465</v>
      </c>
    </row>
    <row r="301" spans="1:9" ht="12.75">
      <c r="A301" s="158" t="s">
        <v>1502</v>
      </c>
      <c r="B301" s="215" t="s">
        <v>334</v>
      </c>
      <c r="C301" s="158" t="s">
        <v>803</v>
      </c>
      <c r="D301" s="158" t="s">
        <v>290</v>
      </c>
      <c r="E301" s="158"/>
      <c r="F301" s="158"/>
      <c r="G301" s="280">
        <f aca="true" t="shared" si="48" ref="G301:I302">G302</f>
        <v>94637800</v>
      </c>
      <c r="H301" s="280">
        <f t="shared" si="48"/>
        <v>90007600</v>
      </c>
      <c r="I301" s="280">
        <f t="shared" si="48"/>
        <v>91267600</v>
      </c>
    </row>
    <row r="302" spans="1:9" ht="25.5">
      <c r="A302" s="158" t="s">
        <v>1503</v>
      </c>
      <c r="B302" s="215" t="s">
        <v>19</v>
      </c>
      <c r="C302" s="158" t="s">
        <v>803</v>
      </c>
      <c r="D302" s="158" t="s">
        <v>290</v>
      </c>
      <c r="E302" s="158" t="s">
        <v>92</v>
      </c>
      <c r="F302" s="158"/>
      <c r="G302" s="280">
        <f t="shared" si="48"/>
        <v>94637800</v>
      </c>
      <c r="H302" s="280">
        <f t="shared" si="48"/>
        <v>90007600</v>
      </c>
      <c r="I302" s="280">
        <f t="shared" si="48"/>
        <v>91267600</v>
      </c>
    </row>
    <row r="303" spans="1:9" ht="12.75">
      <c r="A303" s="158" t="s">
        <v>169</v>
      </c>
      <c r="B303" s="281" t="s">
        <v>36</v>
      </c>
      <c r="C303" s="158" t="s">
        <v>803</v>
      </c>
      <c r="D303" s="158" t="s">
        <v>290</v>
      </c>
      <c r="E303" s="158" t="s">
        <v>107</v>
      </c>
      <c r="F303" s="158"/>
      <c r="G303" s="280">
        <f>G310+G307+G304</f>
        <v>94637800</v>
      </c>
      <c r="H303" s="280">
        <f>H310+H307+H304</f>
        <v>90007600</v>
      </c>
      <c r="I303" s="280">
        <f>I310+I307+I304</f>
        <v>91267600</v>
      </c>
    </row>
    <row r="304" spans="1:9" ht="165.75">
      <c r="A304" s="158" t="s">
        <v>170</v>
      </c>
      <c r="B304" s="282" t="s">
        <v>1606</v>
      </c>
      <c r="C304" s="158" t="s">
        <v>803</v>
      </c>
      <c r="D304" s="158" t="s">
        <v>290</v>
      </c>
      <c r="E304" s="158" t="s">
        <v>584</v>
      </c>
      <c r="F304" s="158"/>
      <c r="G304" s="280">
        <f aca="true" t="shared" si="49" ref="G304:I305">G305</f>
        <v>23240000</v>
      </c>
      <c r="H304" s="280">
        <f t="shared" si="49"/>
        <v>23240000</v>
      </c>
      <c r="I304" s="280">
        <f t="shared" si="49"/>
        <v>23240000</v>
      </c>
    </row>
    <row r="305" spans="1:9" ht="25.5">
      <c r="A305" s="158" t="s">
        <v>171</v>
      </c>
      <c r="B305" s="282" t="s">
        <v>332</v>
      </c>
      <c r="C305" s="158" t="s">
        <v>803</v>
      </c>
      <c r="D305" s="158" t="s">
        <v>290</v>
      </c>
      <c r="E305" s="158" t="s">
        <v>584</v>
      </c>
      <c r="F305" s="158" t="s">
        <v>632</v>
      </c>
      <c r="G305" s="280">
        <f t="shared" si="49"/>
        <v>23240000</v>
      </c>
      <c r="H305" s="280">
        <f t="shared" si="49"/>
        <v>23240000</v>
      </c>
      <c r="I305" s="280">
        <f t="shared" si="49"/>
        <v>23240000</v>
      </c>
    </row>
    <row r="306" spans="1:9" ht="12.75">
      <c r="A306" s="158" t="s">
        <v>172</v>
      </c>
      <c r="B306" s="282" t="s">
        <v>333</v>
      </c>
      <c r="C306" s="158" t="s">
        <v>803</v>
      </c>
      <c r="D306" s="158" t="s">
        <v>290</v>
      </c>
      <c r="E306" s="158" t="s">
        <v>584</v>
      </c>
      <c r="F306" s="158" t="s">
        <v>633</v>
      </c>
      <c r="G306" s="280">
        <v>23240000</v>
      </c>
      <c r="H306" s="280">
        <v>23240000</v>
      </c>
      <c r="I306" s="280">
        <v>23240000</v>
      </c>
    </row>
    <row r="307" spans="1:9" ht="188.25" customHeight="1">
      <c r="A307" s="158" t="s">
        <v>1504</v>
      </c>
      <c r="B307" s="282" t="s">
        <v>1607</v>
      </c>
      <c r="C307" s="301" t="s">
        <v>803</v>
      </c>
      <c r="D307" s="288" t="s">
        <v>290</v>
      </c>
      <c r="E307" s="288" t="s">
        <v>108</v>
      </c>
      <c r="F307" s="288"/>
      <c r="G307" s="280">
        <f aca="true" t="shared" si="50" ref="G307:I308">G308</f>
        <v>27587600</v>
      </c>
      <c r="H307" s="280">
        <f t="shared" si="50"/>
        <v>27587600</v>
      </c>
      <c r="I307" s="280">
        <f t="shared" si="50"/>
        <v>27587600</v>
      </c>
    </row>
    <row r="308" spans="1:9" ht="25.5">
      <c r="A308" s="158" t="s">
        <v>1505</v>
      </c>
      <c r="B308" s="282" t="s">
        <v>332</v>
      </c>
      <c r="C308" s="301" t="s">
        <v>803</v>
      </c>
      <c r="D308" s="288" t="s">
        <v>290</v>
      </c>
      <c r="E308" s="288" t="s">
        <v>108</v>
      </c>
      <c r="F308" s="288" t="s">
        <v>632</v>
      </c>
      <c r="G308" s="280">
        <f t="shared" si="50"/>
        <v>27587600</v>
      </c>
      <c r="H308" s="280">
        <f t="shared" si="50"/>
        <v>27587600</v>
      </c>
      <c r="I308" s="280">
        <f t="shared" si="50"/>
        <v>27587600</v>
      </c>
    </row>
    <row r="309" spans="1:9" ht="12.75">
      <c r="A309" s="158" t="s">
        <v>1506</v>
      </c>
      <c r="B309" s="282" t="s">
        <v>333</v>
      </c>
      <c r="C309" s="301" t="s">
        <v>803</v>
      </c>
      <c r="D309" s="288" t="s">
        <v>290</v>
      </c>
      <c r="E309" s="288" t="s">
        <v>108</v>
      </c>
      <c r="F309" s="288" t="s">
        <v>633</v>
      </c>
      <c r="G309" s="280">
        <v>27587600</v>
      </c>
      <c r="H309" s="280">
        <v>27587600</v>
      </c>
      <c r="I309" s="280">
        <v>27587600</v>
      </c>
    </row>
    <row r="310" spans="1:9" ht="51">
      <c r="A310" s="158" t="s">
        <v>158</v>
      </c>
      <c r="B310" s="282" t="s">
        <v>566</v>
      </c>
      <c r="C310" s="158" t="s">
        <v>803</v>
      </c>
      <c r="D310" s="158" t="s">
        <v>290</v>
      </c>
      <c r="E310" s="158" t="s">
        <v>109</v>
      </c>
      <c r="F310" s="158"/>
      <c r="G310" s="280">
        <f aca="true" t="shared" si="51" ref="G310:I311">G311</f>
        <v>43810200</v>
      </c>
      <c r="H310" s="280">
        <f t="shared" si="51"/>
        <v>39180000</v>
      </c>
      <c r="I310" s="280">
        <f t="shared" si="51"/>
        <v>40440000</v>
      </c>
    </row>
    <row r="311" spans="1:9" ht="25.5">
      <c r="A311" s="158" t="s">
        <v>173</v>
      </c>
      <c r="B311" s="282" t="s">
        <v>332</v>
      </c>
      <c r="C311" s="158" t="s">
        <v>803</v>
      </c>
      <c r="D311" s="158" t="s">
        <v>290</v>
      </c>
      <c r="E311" s="158" t="s">
        <v>109</v>
      </c>
      <c r="F311" s="158" t="s">
        <v>632</v>
      </c>
      <c r="G311" s="280">
        <f t="shared" si="51"/>
        <v>43810200</v>
      </c>
      <c r="H311" s="280">
        <f t="shared" si="51"/>
        <v>39180000</v>
      </c>
      <c r="I311" s="280">
        <f t="shared" si="51"/>
        <v>40440000</v>
      </c>
    </row>
    <row r="312" spans="1:9" ht="12.75">
      <c r="A312" s="158" t="s">
        <v>174</v>
      </c>
      <c r="B312" s="282" t="s">
        <v>333</v>
      </c>
      <c r="C312" s="158" t="s">
        <v>803</v>
      </c>
      <c r="D312" s="158" t="s">
        <v>290</v>
      </c>
      <c r="E312" s="158" t="s">
        <v>109</v>
      </c>
      <c r="F312" s="158" t="s">
        <v>633</v>
      </c>
      <c r="G312" s="280">
        <v>43810200</v>
      </c>
      <c r="H312" s="280">
        <f>40180000-1000000</f>
        <v>39180000</v>
      </c>
      <c r="I312" s="280">
        <v>40440000</v>
      </c>
    </row>
    <row r="313" spans="1:9" ht="12.75">
      <c r="A313" s="158" t="s">
        <v>175</v>
      </c>
      <c r="B313" s="282" t="s">
        <v>311</v>
      </c>
      <c r="C313" s="158" t="s">
        <v>803</v>
      </c>
      <c r="D313" s="158" t="s">
        <v>291</v>
      </c>
      <c r="E313" s="283"/>
      <c r="F313" s="158"/>
      <c r="G313" s="280">
        <f aca="true" t="shared" si="52" ref="G313:I314">G314</f>
        <v>222718510</v>
      </c>
      <c r="H313" s="280">
        <f t="shared" si="52"/>
        <v>214622291</v>
      </c>
      <c r="I313" s="280">
        <f t="shared" si="52"/>
        <v>208820765</v>
      </c>
    </row>
    <row r="314" spans="1:9" ht="25.5">
      <c r="A314" s="158" t="s">
        <v>176</v>
      </c>
      <c r="B314" s="215" t="s">
        <v>19</v>
      </c>
      <c r="C314" s="158" t="s">
        <v>803</v>
      </c>
      <c r="D314" s="158" t="s">
        <v>291</v>
      </c>
      <c r="E314" s="158" t="s">
        <v>92</v>
      </c>
      <c r="F314" s="158"/>
      <c r="G314" s="280">
        <f t="shared" si="52"/>
        <v>222718510</v>
      </c>
      <c r="H314" s="280">
        <f t="shared" si="52"/>
        <v>214622291</v>
      </c>
      <c r="I314" s="280">
        <f t="shared" si="52"/>
        <v>208820765</v>
      </c>
    </row>
    <row r="315" spans="1:9" ht="12.75">
      <c r="A315" s="158" t="s">
        <v>177</v>
      </c>
      <c r="B315" s="281" t="s">
        <v>552</v>
      </c>
      <c r="C315" s="158" t="s">
        <v>803</v>
      </c>
      <c r="D315" s="158" t="s">
        <v>291</v>
      </c>
      <c r="E315" s="158" t="s">
        <v>110</v>
      </c>
      <c r="F315" s="158"/>
      <c r="G315" s="280">
        <f>G325+G328+G331+G319+G316+G322+G334</f>
        <v>222718510</v>
      </c>
      <c r="H315" s="280">
        <f>H325+H328+H331+H319+H316+H322+H334</f>
        <v>214622291</v>
      </c>
      <c r="I315" s="280">
        <f>I325+I328+I331+I319+I316+I322+I334</f>
        <v>208820765</v>
      </c>
    </row>
    <row r="316" spans="1:9" ht="89.25">
      <c r="A316" s="158" t="s">
        <v>178</v>
      </c>
      <c r="B316" s="282" t="s">
        <v>1612</v>
      </c>
      <c r="C316" s="158" t="s">
        <v>803</v>
      </c>
      <c r="D316" s="158" t="s">
        <v>291</v>
      </c>
      <c r="E316" s="158" t="s">
        <v>1611</v>
      </c>
      <c r="F316" s="158"/>
      <c r="G316" s="280">
        <f aca="true" t="shared" si="53" ref="G316:I317">G317</f>
        <v>606061</v>
      </c>
      <c r="H316" s="280">
        <f t="shared" si="53"/>
        <v>0</v>
      </c>
      <c r="I316" s="280">
        <f t="shared" si="53"/>
        <v>0</v>
      </c>
    </row>
    <row r="317" spans="1:9" ht="25.5">
      <c r="A317" s="158" t="s">
        <v>179</v>
      </c>
      <c r="B317" s="282" t="s">
        <v>332</v>
      </c>
      <c r="C317" s="158" t="s">
        <v>803</v>
      </c>
      <c r="D317" s="158" t="s">
        <v>291</v>
      </c>
      <c r="E317" s="158" t="s">
        <v>1611</v>
      </c>
      <c r="F317" s="158" t="s">
        <v>632</v>
      </c>
      <c r="G317" s="280">
        <f t="shared" si="53"/>
        <v>606061</v>
      </c>
      <c r="H317" s="280">
        <f t="shared" si="53"/>
        <v>0</v>
      </c>
      <c r="I317" s="280">
        <f t="shared" si="53"/>
        <v>0</v>
      </c>
    </row>
    <row r="318" spans="1:9" ht="12.75">
      <c r="A318" s="158" t="s">
        <v>180</v>
      </c>
      <c r="B318" s="282" t="s">
        <v>333</v>
      </c>
      <c r="C318" s="158" t="s">
        <v>803</v>
      </c>
      <c r="D318" s="158" t="s">
        <v>291</v>
      </c>
      <c r="E318" s="158" t="s">
        <v>1611</v>
      </c>
      <c r="F318" s="158" t="s">
        <v>633</v>
      </c>
      <c r="G318" s="280">
        <f>600000+6061</f>
        <v>606061</v>
      </c>
      <c r="H318" s="280">
        <v>0</v>
      </c>
      <c r="I318" s="280">
        <v>0</v>
      </c>
    </row>
    <row r="319" spans="1:9" ht="178.5">
      <c r="A319" s="158" t="s">
        <v>181</v>
      </c>
      <c r="B319" s="282" t="s">
        <v>1608</v>
      </c>
      <c r="C319" s="158" t="s">
        <v>803</v>
      </c>
      <c r="D319" s="158" t="s">
        <v>291</v>
      </c>
      <c r="E319" s="158" t="s">
        <v>585</v>
      </c>
      <c r="F319" s="158"/>
      <c r="G319" s="280">
        <f aca="true" t="shared" si="54" ref="G319:I320">G320</f>
        <v>18592100</v>
      </c>
      <c r="H319" s="280">
        <f t="shared" si="54"/>
        <v>18592100</v>
      </c>
      <c r="I319" s="280">
        <f t="shared" si="54"/>
        <v>18592100</v>
      </c>
    </row>
    <row r="320" spans="1:9" ht="25.5">
      <c r="A320" s="158" t="s">
        <v>638</v>
      </c>
      <c r="B320" s="282" t="s">
        <v>332</v>
      </c>
      <c r="C320" s="158" t="s">
        <v>803</v>
      </c>
      <c r="D320" s="158" t="s">
        <v>291</v>
      </c>
      <c r="E320" s="158" t="s">
        <v>585</v>
      </c>
      <c r="F320" s="158" t="s">
        <v>632</v>
      </c>
      <c r="G320" s="280">
        <f t="shared" si="54"/>
        <v>18592100</v>
      </c>
      <c r="H320" s="280">
        <f t="shared" si="54"/>
        <v>18592100</v>
      </c>
      <c r="I320" s="280">
        <f t="shared" si="54"/>
        <v>18592100</v>
      </c>
    </row>
    <row r="321" spans="1:9" ht="12.75">
      <c r="A321" s="158" t="s">
        <v>1745</v>
      </c>
      <c r="B321" s="282" t="s">
        <v>333</v>
      </c>
      <c r="C321" s="158" t="s">
        <v>803</v>
      </c>
      <c r="D321" s="158" t="s">
        <v>291</v>
      </c>
      <c r="E321" s="158" t="s">
        <v>585</v>
      </c>
      <c r="F321" s="158" t="s">
        <v>633</v>
      </c>
      <c r="G321" s="280">
        <v>18592100</v>
      </c>
      <c r="H321" s="280">
        <v>18592100</v>
      </c>
      <c r="I321" s="280">
        <v>18592100</v>
      </c>
    </row>
    <row r="322" spans="1:9" ht="63.75">
      <c r="A322" s="158" t="s">
        <v>1746</v>
      </c>
      <c r="B322" s="282" t="s">
        <v>1346</v>
      </c>
      <c r="C322" s="158" t="s">
        <v>803</v>
      </c>
      <c r="D322" s="158" t="s">
        <v>291</v>
      </c>
      <c r="E322" s="283" t="s">
        <v>1116</v>
      </c>
      <c r="F322" s="158"/>
      <c r="G322" s="280">
        <f aca="true" t="shared" si="55" ref="G322:I323">G323</f>
        <v>1520203</v>
      </c>
      <c r="H322" s="280">
        <f t="shared" si="55"/>
        <v>1737374</v>
      </c>
      <c r="I322" s="280">
        <f t="shared" si="55"/>
        <v>1737374</v>
      </c>
    </row>
    <row r="323" spans="1:9" ht="25.5">
      <c r="A323" s="158" t="s">
        <v>182</v>
      </c>
      <c r="B323" s="282" t="s">
        <v>332</v>
      </c>
      <c r="C323" s="158" t="s">
        <v>803</v>
      </c>
      <c r="D323" s="158" t="s">
        <v>291</v>
      </c>
      <c r="E323" s="283" t="s">
        <v>1116</v>
      </c>
      <c r="F323" s="158" t="s">
        <v>632</v>
      </c>
      <c r="G323" s="280">
        <f t="shared" si="55"/>
        <v>1520203</v>
      </c>
      <c r="H323" s="280">
        <f t="shared" si="55"/>
        <v>1737374</v>
      </c>
      <c r="I323" s="280">
        <f t="shared" si="55"/>
        <v>1737374</v>
      </c>
    </row>
    <row r="324" spans="1:9" ht="12.75">
      <c r="A324" s="158" t="s">
        <v>183</v>
      </c>
      <c r="B324" s="282" t="s">
        <v>333</v>
      </c>
      <c r="C324" s="158" t="s">
        <v>803</v>
      </c>
      <c r="D324" s="158" t="s">
        <v>291</v>
      </c>
      <c r="E324" s="283" t="s">
        <v>1116</v>
      </c>
      <c r="F324" s="158" t="s">
        <v>633</v>
      </c>
      <c r="G324" s="280">
        <f>1505000+15203</f>
        <v>1520203</v>
      </c>
      <c r="H324" s="280">
        <f>1720000+17374</f>
        <v>1737374</v>
      </c>
      <c r="I324" s="280">
        <f>1720000+17374</f>
        <v>1737374</v>
      </c>
    </row>
    <row r="325" spans="1:9" ht="178.5">
      <c r="A325" s="158" t="s">
        <v>184</v>
      </c>
      <c r="B325" s="282" t="s">
        <v>1609</v>
      </c>
      <c r="C325" s="288" t="s">
        <v>803</v>
      </c>
      <c r="D325" s="288" t="s">
        <v>291</v>
      </c>
      <c r="E325" s="288" t="s">
        <v>111</v>
      </c>
      <c r="F325" s="288"/>
      <c r="G325" s="280">
        <f aca="true" t="shared" si="56" ref="G325:I326">G326</f>
        <v>112868500</v>
      </c>
      <c r="H325" s="280">
        <f t="shared" si="56"/>
        <v>112868500</v>
      </c>
      <c r="I325" s="280">
        <f t="shared" si="56"/>
        <v>112868500</v>
      </c>
    </row>
    <row r="326" spans="1:9" ht="25.5">
      <c r="A326" s="158" t="s">
        <v>185</v>
      </c>
      <c r="B326" s="282" t="s">
        <v>332</v>
      </c>
      <c r="C326" s="158" t="s">
        <v>803</v>
      </c>
      <c r="D326" s="158" t="s">
        <v>291</v>
      </c>
      <c r="E326" s="288" t="s">
        <v>111</v>
      </c>
      <c r="F326" s="158" t="s">
        <v>632</v>
      </c>
      <c r="G326" s="280">
        <f t="shared" si="56"/>
        <v>112868500</v>
      </c>
      <c r="H326" s="280">
        <f t="shared" si="56"/>
        <v>112868500</v>
      </c>
      <c r="I326" s="280">
        <f t="shared" si="56"/>
        <v>112868500</v>
      </c>
    </row>
    <row r="327" spans="1:9" ht="12.75">
      <c r="A327" s="158" t="s">
        <v>186</v>
      </c>
      <c r="B327" s="282" t="s">
        <v>333</v>
      </c>
      <c r="C327" s="158" t="s">
        <v>803</v>
      </c>
      <c r="D327" s="158" t="s">
        <v>291</v>
      </c>
      <c r="E327" s="288" t="s">
        <v>111</v>
      </c>
      <c r="F327" s="158" t="s">
        <v>633</v>
      </c>
      <c r="G327" s="280">
        <v>112868500</v>
      </c>
      <c r="H327" s="280">
        <v>112868500</v>
      </c>
      <c r="I327" s="280">
        <v>112868500</v>
      </c>
    </row>
    <row r="328" spans="1:9" ht="51">
      <c r="A328" s="158" t="s">
        <v>187</v>
      </c>
      <c r="B328" s="282" t="s">
        <v>274</v>
      </c>
      <c r="C328" s="158" t="s">
        <v>803</v>
      </c>
      <c r="D328" s="158" t="s">
        <v>291</v>
      </c>
      <c r="E328" s="158" t="s">
        <v>112</v>
      </c>
      <c r="F328" s="158"/>
      <c r="G328" s="280">
        <f aca="true" t="shared" si="57" ref="G328:I329">G329</f>
        <v>81144646</v>
      </c>
      <c r="H328" s="280">
        <f t="shared" si="57"/>
        <v>70863317</v>
      </c>
      <c r="I328" s="280">
        <f t="shared" si="57"/>
        <v>69905720</v>
      </c>
    </row>
    <row r="329" spans="1:9" ht="25.5">
      <c r="A329" s="158" t="s">
        <v>1747</v>
      </c>
      <c r="B329" s="282" t="s">
        <v>332</v>
      </c>
      <c r="C329" s="158" t="s">
        <v>803</v>
      </c>
      <c r="D329" s="158" t="s">
        <v>291</v>
      </c>
      <c r="E329" s="158" t="s">
        <v>112</v>
      </c>
      <c r="F329" s="158" t="s">
        <v>632</v>
      </c>
      <c r="G329" s="280">
        <f t="shared" si="57"/>
        <v>81144646</v>
      </c>
      <c r="H329" s="280">
        <f t="shared" si="57"/>
        <v>70863317</v>
      </c>
      <c r="I329" s="280">
        <f t="shared" si="57"/>
        <v>69905720</v>
      </c>
    </row>
    <row r="330" spans="1:9" ht="12.75">
      <c r="A330" s="158" t="s">
        <v>159</v>
      </c>
      <c r="B330" s="282" t="s">
        <v>333</v>
      </c>
      <c r="C330" s="158" t="s">
        <v>803</v>
      </c>
      <c r="D330" s="158" t="s">
        <v>291</v>
      </c>
      <c r="E330" s="158" t="s">
        <v>112</v>
      </c>
      <c r="F330" s="158" t="s">
        <v>633</v>
      </c>
      <c r="G330" s="280">
        <v>81144646</v>
      </c>
      <c r="H330" s="280">
        <f>74363317-1000000-2500000</f>
        <v>70863317</v>
      </c>
      <c r="I330" s="280">
        <f>74905720-5000000</f>
        <v>69905720</v>
      </c>
    </row>
    <row r="331" spans="1:9" ht="63.75">
      <c r="A331" s="158" t="s">
        <v>188</v>
      </c>
      <c r="B331" s="215" t="s">
        <v>273</v>
      </c>
      <c r="C331" s="158" t="s">
        <v>803</v>
      </c>
      <c r="D331" s="158" t="s">
        <v>291</v>
      </c>
      <c r="E331" s="283" t="s">
        <v>113</v>
      </c>
      <c r="F331" s="283"/>
      <c r="G331" s="280">
        <f aca="true" t="shared" si="58" ref="G331:I332">G332</f>
        <v>7000000</v>
      </c>
      <c r="H331" s="280">
        <f t="shared" si="58"/>
        <v>5420000</v>
      </c>
      <c r="I331" s="280">
        <f t="shared" si="58"/>
        <v>5460000</v>
      </c>
    </row>
    <row r="332" spans="1:9" ht="25.5">
      <c r="A332" s="158" t="s">
        <v>189</v>
      </c>
      <c r="B332" s="282" t="s">
        <v>332</v>
      </c>
      <c r="C332" s="158" t="s">
        <v>803</v>
      </c>
      <c r="D332" s="158" t="s">
        <v>291</v>
      </c>
      <c r="E332" s="283" t="s">
        <v>113</v>
      </c>
      <c r="F332" s="283" t="s">
        <v>632</v>
      </c>
      <c r="G332" s="280">
        <f t="shared" si="58"/>
        <v>7000000</v>
      </c>
      <c r="H332" s="280">
        <f t="shared" si="58"/>
        <v>5420000</v>
      </c>
      <c r="I332" s="280">
        <f t="shared" si="58"/>
        <v>5460000</v>
      </c>
    </row>
    <row r="333" spans="1:9" ht="12.75">
      <c r="A333" s="158" t="s">
        <v>190</v>
      </c>
      <c r="B333" s="282" t="s">
        <v>333</v>
      </c>
      <c r="C333" s="158" t="s">
        <v>803</v>
      </c>
      <c r="D333" s="158" t="s">
        <v>291</v>
      </c>
      <c r="E333" s="283" t="s">
        <v>113</v>
      </c>
      <c r="F333" s="283" t="s">
        <v>633</v>
      </c>
      <c r="G333" s="280">
        <v>7000000</v>
      </c>
      <c r="H333" s="280">
        <f>6420000-1000000</f>
        <v>5420000</v>
      </c>
      <c r="I333" s="280">
        <f>6460000-1000000</f>
        <v>5460000</v>
      </c>
    </row>
    <row r="334" spans="1:9" ht="89.25">
      <c r="A334" s="158" t="s">
        <v>191</v>
      </c>
      <c r="B334" s="282" t="s">
        <v>1552</v>
      </c>
      <c r="C334" s="158" t="s">
        <v>803</v>
      </c>
      <c r="D334" s="158" t="s">
        <v>291</v>
      </c>
      <c r="E334" s="283" t="s">
        <v>1553</v>
      </c>
      <c r="F334" s="283"/>
      <c r="G334" s="280">
        <f aca="true" t="shared" si="59" ref="G334:I335">G335</f>
        <v>987000</v>
      </c>
      <c r="H334" s="280">
        <f t="shared" si="59"/>
        <v>5141000</v>
      </c>
      <c r="I334" s="280">
        <f t="shared" si="59"/>
        <v>257071</v>
      </c>
    </row>
    <row r="335" spans="1:9" ht="27" customHeight="1">
      <c r="A335" s="158" t="s">
        <v>192</v>
      </c>
      <c r="B335" s="282" t="s">
        <v>332</v>
      </c>
      <c r="C335" s="158" t="s">
        <v>803</v>
      </c>
      <c r="D335" s="158" t="s">
        <v>291</v>
      </c>
      <c r="E335" s="283" t="s">
        <v>1553</v>
      </c>
      <c r="F335" s="283" t="s">
        <v>632</v>
      </c>
      <c r="G335" s="280">
        <f t="shared" si="59"/>
        <v>987000</v>
      </c>
      <c r="H335" s="280">
        <f t="shared" si="59"/>
        <v>5141000</v>
      </c>
      <c r="I335" s="280">
        <f t="shared" si="59"/>
        <v>257071</v>
      </c>
    </row>
    <row r="336" spans="1:9" ht="12.75">
      <c r="A336" s="158" t="s">
        <v>193</v>
      </c>
      <c r="B336" s="282" t="s">
        <v>333</v>
      </c>
      <c r="C336" s="158" t="s">
        <v>803</v>
      </c>
      <c r="D336" s="158" t="s">
        <v>291</v>
      </c>
      <c r="E336" s="283" t="s">
        <v>1553</v>
      </c>
      <c r="F336" s="283" t="s">
        <v>633</v>
      </c>
      <c r="G336" s="280">
        <f>977100+9900</f>
        <v>987000</v>
      </c>
      <c r="H336" s="280">
        <f>5089500+51500</f>
        <v>5141000</v>
      </c>
      <c r="I336" s="280">
        <f>254500+2571</f>
        <v>257071</v>
      </c>
    </row>
    <row r="337" spans="1:9" ht="12.75">
      <c r="A337" s="158" t="s">
        <v>1507</v>
      </c>
      <c r="B337" s="215" t="s">
        <v>863</v>
      </c>
      <c r="C337" s="158" t="s">
        <v>803</v>
      </c>
      <c r="D337" s="158" t="s">
        <v>864</v>
      </c>
      <c r="E337" s="283"/>
      <c r="F337" s="158"/>
      <c r="G337" s="280">
        <f>G338+G349</f>
        <v>18420400</v>
      </c>
      <c r="H337" s="280">
        <f>H338+H349</f>
        <v>17600400</v>
      </c>
      <c r="I337" s="280">
        <f>I338+I349</f>
        <v>16660400</v>
      </c>
    </row>
    <row r="338" spans="1:9" ht="25.5">
      <c r="A338" s="158" t="s">
        <v>1508</v>
      </c>
      <c r="B338" s="215" t="s">
        <v>19</v>
      </c>
      <c r="C338" s="158" t="s">
        <v>803</v>
      </c>
      <c r="D338" s="158" t="s">
        <v>864</v>
      </c>
      <c r="E338" s="158" t="s">
        <v>92</v>
      </c>
      <c r="F338" s="158"/>
      <c r="G338" s="280">
        <f>G339</f>
        <v>18400400</v>
      </c>
      <c r="H338" s="280">
        <f>H339</f>
        <v>17580400</v>
      </c>
      <c r="I338" s="280">
        <f>I339</f>
        <v>16640400</v>
      </c>
    </row>
    <row r="339" spans="1:9" ht="12.75">
      <c r="A339" s="158" t="s">
        <v>194</v>
      </c>
      <c r="B339" s="282" t="s">
        <v>606</v>
      </c>
      <c r="C339" s="158" t="s">
        <v>803</v>
      </c>
      <c r="D339" s="158" t="s">
        <v>864</v>
      </c>
      <c r="E339" s="283" t="s">
        <v>93</v>
      </c>
      <c r="F339" s="158"/>
      <c r="G339" s="280">
        <f>G343+G346+G340</f>
        <v>18400400</v>
      </c>
      <c r="H339" s="280">
        <f>H343+H346+H340</f>
        <v>17580400</v>
      </c>
      <c r="I339" s="280">
        <f>I343+I346+I340</f>
        <v>16640400</v>
      </c>
    </row>
    <row r="340" spans="1:9" ht="178.5">
      <c r="A340" s="158" t="s">
        <v>195</v>
      </c>
      <c r="B340" s="282" t="s">
        <v>1610</v>
      </c>
      <c r="C340" s="158" t="s">
        <v>803</v>
      </c>
      <c r="D340" s="158" t="s">
        <v>864</v>
      </c>
      <c r="E340" s="158" t="s">
        <v>1545</v>
      </c>
      <c r="F340" s="158"/>
      <c r="G340" s="280">
        <f aca="true" t="shared" si="60" ref="G340:I341">G341</f>
        <v>8550400</v>
      </c>
      <c r="H340" s="280">
        <f t="shared" si="60"/>
        <v>8550400</v>
      </c>
      <c r="I340" s="280">
        <f t="shared" si="60"/>
        <v>8550400</v>
      </c>
    </row>
    <row r="341" spans="1:9" ht="25.5">
      <c r="A341" s="158" t="s">
        <v>196</v>
      </c>
      <c r="B341" s="282" t="s">
        <v>332</v>
      </c>
      <c r="C341" s="158" t="s">
        <v>803</v>
      </c>
      <c r="D341" s="158" t="s">
        <v>864</v>
      </c>
      <c r="E341" s="158" t="s">
        <v>1545</v>
      </c>
      <c r="F341" s="158" t="s">
        <v>632</v>
      </c>
      <c r="G341" s="280">
        <f t="shared" si="60"/>
        <v>8550400</v>
      </c>
      <c r="H341" s="280">
        <f t="shared" si="60"/>
        <v>8550400</v>
      </c>
      <c r="I341" s="280">
        <f t="shared" si="60"/>
        <v>8550400</v>
      </c>
    </row>
    <row r="342" spans="1:9" ht="12.75">
      <c r="A342" s="158" t="s">
        <v>197</v>
      </c>
      <c r="B342" s="282" t="s">
        <v>333</v>
      </c>
      <c r="C342" s="158" t="s">
        <v>803</v>
      </c>
      <c r="D342" s="158" t="s">
        <v>864</v>
      </c>
      <c r="E342" s="158" t="s">
        <v>1545</v>
      </c>
      <c r="F342" s="158" t="s">
        <v>633</v>
      </c>
      <c r="G342" s="280">
        <v>8550400</v>
      </c>
      <c r="H342" s="280">
        <v>8550400</v>
      </c>
      <c r="I342" s="280">
        <v>8550400</v>
      </c>
    </row>
    <row r="343" spans="1:9" ht="51">
      <c r="A343" s="158" t="s">
        <v>198</v>
      </c>
      <c r="B343" s="282" t="s">
        <v>164</v>
      </c>
      <c r="C343" s="158" t="s">
        <v>803</v>
      </c>
      <c r="D343" s="158" t="s">
        <v>864</v>
      </c>
      <c r="E343" s="158" t="s">
        <v>94</v>
      </c>
      <c r="F343" s="158"/>
      <c r="G343" s="280">
        <f aca="true" t="shared" si="61" ref="G343:I344">G344</f>
        <v>9500000</v>
      </c>
      <c r="H343" s="280">
        <f t="shared" si="61"/>
        <v>8710000</v>
      </c>
      <c r="I343" s="280">
        <f t="shared" si="61"/>
        <v>7770000</v>
      </c>
    </row>
    <row r="344" spans="1:9" ht="25.5">
      <c r="A344" s="158" t="s">
        <v>199</v>
      </c>
      <c r="B344" s="282" t="s">
        <v>332</v>
      </c>
      <c r="C344" s="158" t="s">
        <v>803</v>
      </c>
      <c r="D344" s="158" t="s">
        <v>864</v>
      </c>
      <c r="E344" s="158" t="s">
        <v>94</v>
      </c>
      <c r="F344" s="158" t="s">
        <v>632</v>
      </c>
      <c r="G344" s="280">
        <f t="shared" si="61"/>
        <v>9500000</v>
      </c>
      <c r="H344" s="280">
        <f t="shared" si="61"/>
        <v>8710000</v>
      </c>
      <c r="I344" s="280">
        <f t="shared" si="61"/>
        <v>7770000</v>
      </c>
    </row>
    <row r="345" spans="1:9" ht="12.75">
      <c r="A345" s="158" t="s">
        <v>1748</v>
      </c>
      <c r="B345" s="282" t="s">
        <v>333</v>
      </c>
      <c r="C345" s="158" t="s">
        <v>803</v>
      </c>
      <c r="D345" s="158" t="s">
        <v>864</v>
      </c>
      <c r="E345" s="158" t="s">
        <v>94</v>
      </c>
      <c r="F345" s="158" t="s">
        <v>633</v>
      </c>
      <c r="G345" s="280">
        <v>9500000</v>
      </c>
      <c r="H345" s="280">
        <v>8710000</v>
      </c>
      <c r="I345" s="280">
        <f>8770000-1000000</f>
        <v>7770000</v>
      </c>
    </row>
    <row r="346" spans="1:9" ht="51">
      <c r="A346" s="158" t="s">
        <v>1749</v>
      </c>
      <c r="B346" s="282" t="s">
        <v>165</v>
      </c>
      <c r="C346" s="158" t="s">
        <v>803</v>
      </c>
      <c r="D346" s="158" t="s">
        <v>864</v>
      </c>
      <c r="E346" s="158" t="s">
        <v>114</v>
      </c>
      <c r="F346" s="158"/>
      <c r="G346" s="280">
        <f aca="true" t="shared" si="62" ref="G346:I347">G347</f>
        <v>350000</v>
      </c>
      <c r="H346" s="280">
        <f t="shared" si="62"/>
        <v>320000</v>
      </c>
      <c r="I346" s="280">
        <f t="shared" si="62"/>
        <v>320000</v>
      </c>
    </row>
    <row r="347" spans="1:9" ht="25.5">
      <c r="A347" s="158" t="s">
        <v>1750</v>
      </c>
      <c r="B347" s="282" t="s">
        <v>332</v>
      </c>
      <c r="C347" s="158" t="s">
        <v>803</v>
      </c>
      <c r="D347" s="158" t="s">
        <v>864</v>
      </c>
      <c r="E347" s="158" t="s">
        <v>114</v>
      </c>
      <c r="F347" s="158" t="s">
        <v>632</v>
      </c>
      <c r="G347" s="280">
        <f t="shared" si="62"/>
        <v>350000</v>
      </c>
      <c r="H347" s="280">
        <f t="shared" si="62"/>
        <v>320000</v>
      </c>
      <c r="I347" s="280">
        <f t="shared" si="62"/>
        <v>320000</v>
      </c>
    </row>
    <row r="348" spans="1:9" ht="12.75">
      <c r="A348" s="158" t="s">
        <v>1751</v>
      </c>
      <c r="B348" s="282" t="s">
        <v>333</v>
      </c>
      <c r="C348" s="158" t="s">
        <v>803</v>
      </c>
      <c r="D348" s="158" t="s">
        <v>864</v>
      </c>
      <c r="E348" s="158" t="s">
        <v>114</v>
      </c>
      <c r="F348" s="158" t="s">
        <v>633</v>
      </c>
      <c r="G348" s="280">
        <v>350000</v>
      </c>
      <c r="H348" s="280">
        <v>320000</v>
      </c>
      <c r="I348" s="280">
        <v>320000</v>
      </c>
    </row>
    <row r="349" spans="1:9" ht="25.5">
      <c r="A349" s="158" t="s">
        <v>1752</v>
      </c>
      <c r="B349" s="282" t="s">
        <v>593</v>
      </c>
      <c r="C349" s="158" t="s">
        <v>803</v>
      </c>
      <c r="D349" s="158" t="s">
        <v>864</v>
      </c>
      <c r="E349" s="158" t="s">
        <v>82</v>
      </c>
      <c r="F349" s="158"/>
      <c r="G349" s="280">
        <f>G350</f>
        <v>20000</v>
      </c>
      <c r="H349" s="280">
        <f>H350</f>
        <v>20000</v>
      </c>
      <c r="I349" s="280">
        <f>I350</f>
        <v>20000</v>
      </c>
    </row>
    <row r="350" spans="1:9" ht="25.5">
      <c r="A350" s="158" t="s">
        <v>1753</v>
      </c>
      <c r="B350" s="282" t="s">
        <v>594</v>
      </c>
      <c r="C350" s="158" t="s">
        <v>803</v>
      </c>
      <c r="D350" s="158" t="s">
        <v>864</v>
      </c>
      <c r="E350" s="158" t="s">
        <v>957</v>
      </c>
      <c r="F350" s="158"/>
      <c r="G350" s="280">
        <f>G351+G354</f>
        <v>20000</v>
      </c>
      <c r="H350" s="280">
        <f>H351+H354</f>
        <v>20000</v>
      </c>
      <c r="I350" s="280">
        <f>I351+I354</f>
        <v>20000</v>
      </c>
    </row>
    <row r="351" spans="1:9" ht="63.75">
      <c r="A351" s="158" t="s">
        <v>1754</v>
      </c>
      <c r="B351" s="282" t="s">
        <v>556</v>
      </c>
      <c r="C351" s="158" t="s">
        <v>803</v>
      </c>
      <c r="D351" s="158" t="s">
        <v>864</v>
      </c>
      <c r="E351" s="158" t="s">
        <v>958</v>
      </c>
      <c r="F351" s="158"/>
      <c r="G351" s="280">
        <f aca="true" t="shared" si="63" ref="G351:I352">G352</f>
        <v>15000</v>
      </c>
      <c r="H351" s="280">
        <f t="shared" si="63"/>
        <v>15000</v>
      </c>
      <c r="I351" s="280">
        <f t="shared" si="63"/>
        <v>15000</v>
      </c>
    </row>
    <row r="352" spans="1:9" ht="25.5">
      <c r="A352" s="158" t="s">
        <v>1755</v>
      </c>
      <c r="B352" s="282" t="s">
        <v>332</v>
      </c>
      <c r="C352" s="158" t="s">
        <v>803</v>
      </c>
      <c r="D352" s="158" t="s">
        <v>864</v>
      </c>
      <c r="E352" s="158" t="s">
        <v>958</v>
      </c>
      <c r="F352" s="288" t="s">
        <v>632</v>
      </c>
      <c r="G352" s="280">
        <f t="shared" si="63"/>
        <v>15000</v>
      </c>
      <c r="H352" s="280">
        <f t="shared" si="63"/>
        <v>15000</v>
      </c>
      <c r="I352" s="280">
        <f t="shared" si="63"/>
        <v>15000</v>
      </c>
    </row>
    <row r="353" spans="1:9" ht="12.75">
      <c r="A353" s="158" t="s">
        <v>1756</v>
      </c>
      <c r="B353" s="282" t="s">
        <v>333</v>
      </c>
      <c r="C353" s="158" t="s">
        <v>803</v>
      </c>
      <c r="D353" s="158" t="s">
        <v>864</v>
      </c>
      <c r="E353" s="158" t="s">
        <v>958</v>
      </c>
      <c r="F353" s="288" t="s">
        <v>633</v>
      </c>
      <c r="G353" s="280">
        <v>15000</v>
      </c>
      <c r="H353" s="280">
        <v>15000</v>
      </c>
      <c r="I353" s="280">
        <v>15000</v>
      </c>
    </row>
    <row r="354" spans="1:9" ht="63.75">
      <c r="A354" s="158" t="s">
        <v>200</v>
      </c>
      <c r="B354" s="282" t="s">
        <v>557</v>
      </c>
      <c r="C354" s="158" t="s">
        <v>803</v>
      </c>
      <c r="D354" s="158" t="s">
        <v>864</v>
      </c>
      <c r="E354" s="158" t="s">
        <v>959</v>
      </c>
      <c r="F354" s="158"/>
      <c r="G354" s="280">
        <f aca="true" t="shared" si="64" ref="G354:I355">G355</f>
        <v>5000</v>
      </c>
      <c r="H354" s="280">
        <f t="shared" si="64"/>
        <v>5000</v>
      </c>
      <c r="I354" s="280">
        <f t="shared" si="64"/>
        <v>5000</v>
      </c>
    </row>
    <row r="355" spans="1:9" ht="25.5">
      <c r="A355" s="158" t="s">
        <v>201</v>
      </c>
      <c r="B355" s="282" t="s">
        <v>332</v>
      </c>
      <c r="C355" s="158" t="s">
        <v>803</v>
      </c>
      <c r="D355" s="158" t="s">
        <v>864</v>
      </c>
      <c r="E355" s="158" t="s">
        <v>959</v>
      </c>
      <c r="F355" s="288" t="s">
        <v>632</v>
      </c>
      <c r="G355" s="280">
        <f t="shared" si="64"/>
        <v>5000</v>
      </c>
      <c r="H355" s="280">
        <f t="shared" si="64"/>
        <v>5000</v>
      </c>
      <c r="I355" s="280">
        <f t="shared" si="64"/>
        <v>5000</v>
      </c>
    </row>
    <row r="356" spans="1:9" ht="12.75">
      <c r="A356" s="158" t="s">
        <v>202</v>
      </c>
      <c r="B356" s="282" t="s">
        <v>333</v>
      </c>
      <c r="C356" s="158" t="s">
        <v>803</v>
      </c>
      <c r="D356" s="158" t="s">
        <v>864</v>
      </c>
      <c r="E356" s="158" t="s">
        <v>959</v>
      </c>
      <c r="F356" s="288" t="s">
        <v>633</v>
      </c>
      <c r="G356" s="280">
        <v>5000</v>
      </c>
      <c r="H356" s="280">
        <v>5000</v>
      </c>
      <c r="I356" s="280">
        <v>5000</v>
      </c>
    </row>
    <row r="357" spans="1:9" ht="12.75">
      <c r="A357" s="158" t="s">
        <v>203</v>
      </c>
      <c r="B357" s="282" t="s">
        <v>869</v>
      </c>
      <c r="C357" s="158" t="s">
        <v>803</v>
      </c>
      <c r="D357" s="158" t="s">
        <v>292</v>
      </c>
      <c r="E357" s="158"/>
      <c r="F357" s="158"/>
      <c r="G357" s="280">
        <f aca="true" t="shared" si="65" ref="G357:I358">G358</f>
        <v>2787400</v>
      </c>
      <c r="H357" s="280">
        <f t="shared" si="65"/>
        <v>2722400</v>
      </c>
      <c r="I357" s="280">
        <f t="shared" si="65"/>
        <v>2727400</v>
      </c>
    </row>
    <row r="358" spans="1:9" ht="25.5">
      <c r="A358" s="158" t="s">
        <v>1509</v>
      </c>
      <c r="B358" s="282" t="s">
        <v>19</v>
      </c>
      <c r="C358" s="158" t="s">
        <v>803</v>
      </c>
      <c r="D358" s="158" t="s">
        <v>292</v>
      </c>
      <c r="E358" s="158" t="s">
        <v>92</v>
      </c>
      <c r="F358" s="158"/>
      <c r="G358" s="280">
        <f t="shared" si="65"/>
        <v>2787400</v>
      </c>
      <c r="H358" s="280">
        <f t="shared" si="65"/>
        <v>2722400</v>
      </c>
      <c r="I358" s="280">
        <f t="shared" si="65"/>
        <v>2727400</v>
      </c>
    </row>
    <row r="359" spans="1:9" ht="25.5">
      <c r="A359" s="158" t="s">
        <v>1510</v>
      </c>
      <c r="B359" s="215" t="s">
        <v>810</v>
      </c>
      <c r="C359" s="158" t="s">
        <v>803</v>
      </c>
      <c r="D359" s="158" t="s">
        <v>292</v>
      </c>
      <c r="E359" s="158" t="s">
        <v>115</v>
      </c>
      <c r="F359" s="158"/>
      <c r="G359" s="280">
        <f>G363+G366+G369+G372+G360</f>
        <v>2787400</v>
      </c>
      <c r="H359" s="280">
        <f>H363+H366+H369+H372+H360</f>
        <v>2722400</v>
      </c>
      <c r="I359" s="280">
        <f>I363+I366+I369+I372+I360</f>
        <v>2727400</v>
      </c>
    </row>
    <row r="360" spans="1:9" ht="63.75">
      <c r="A360" s="158" t="s">
        <v>204</v>
      </c>
      <c r="B360" s="290" t="s">
        <v>1347</v>
      </c>
      <c r="C360" s="158" t="s">
        <v>803</v>
      </c>
      <c r="D360" s="158" t="s">
        <v>292</v>
      </c>
      <c r="E360" s="158" t="s">
        <v>965</v>
      </c>
      <c r="F360" s="158"/>
      <c r="G360" s="280">
        <f aca="true" t="shared" si="66" ref="G360:I361">G361</f>
        <v>2007400</v>
      </c>
      <c r="H360" s="280">
        <f t="shared" si="66"/>
        <v>2007400</v>
      </c>
      <c r="I360" s="280">
        <f t="shared" si="66"/>
        <v>2007400</v>
      </c>
    </row>
    <row r="361" spans="1:9" ht="25.5">
      <c r="A361" s="158" t="s">
        <v>1757</v>
      </c>
      <c r="B361" s="282" t="s">
        <v>332</v>
      </c>
      <c r="C361" s="158" t="s">
        <v>803</v>
      </c>
      <c r="D361" s="158" t="s">
        <v>292</v>
      </c>
      <c r="E361" s="158" t="s">
        <v>965</v>
      </c>
      <c r="F361" s="158" t="s">
        <v>632</v>
      </c>
      <c r="G361" s="280">
        <f t="shared" si="66"/>
        <v>2007400</v>
      </c>
      <c r="H361" s="280">
        <f t="shared" si="66"/>
        <v>2007400</v>
      </c>
      <c r="I361" s="280">
        <f t="shared" si="66"/>
        <v>2007400</v>
      </c>
    </row>
    <row r="362" spans="1:9" ht="12.75">
      <c r="A362" s="158" t="s">
        <v>1758</v>
      </c>
      <c r="B362" s="282" t="s">
        <v>333</v>
      </c>
      <c r="C362" s="158" t="s">
        <v>803</v>
      </c>
      <c r="D362" s="158" t="s">
        <v>292</v>
      </c>
      <c r="E362" s="158" t="s">
        <v>965</v>
      </c>
      <c r="F362" s="158" t="s">
        <v>633</v>
      </c>
      <c r="G362" s="280">
        <v>2007400</v>
      </c>
      <c r="H362" s="280">
        <v>2007400</v>
      </c>
      <c r="I362" s="280">
        <v>2007400</v>
      </c>
    </row>
    <row r="363" spans="1:9" ht="63.75">
      <c r="A363" s="158" t="s">
        <v>1759</v>
      </c>
      <c r="B363" s="282" t="s">
        <v>1149</v>
      </c>
      <c r="C363" s="158" t="s">
        <v>803</v>
      </c>
      <c r="D363" s="158" t="s">
        <v>292</v>
      </c>
      <c r="E363" s="158" t="s">
        <v>116</v>
      </c>
      <c r="F363" s="158"/>
      <c r="G363" s="280">
        <f aca="true" t="shared" si="67" ref="G363:I364">G364</f>
        <v>358550</v>
      </c>
      <c r="H363" s="280">
        <f t="shared" si="67"/>
        <v>328500</v>
      </c>
      <c r="I363" s="280">
        <f t="shared" si="67"/>
        <v>331000</v>
      </c>
    </row>
    <row r="364" spans="1:9" ht="25.5">
      <c r="A364" s="158" t="s">
        <v>1760</v>
      </c>
      <c r="B364" s="282" t="s">
        <v>332</v>
      </c>
      <c r="C364" s="158" t="s">
        <v>803</v>
      </c>
      <c r="D364" s="158" t="s">
        <v>292</v>
      </c>
      <c r="E364" s="158" t="s">
        <v>116</v>
      </c>
      <c r="F364" s="158" t="s">
        <v>632</v>
      </c>
      <c r="G364" s="280">
        <f t="shared" si="67"/>
        <v>358550</v>
      </c>
      <c r="H364" s="280">
        <f t="shared" si="67"/>
        <v>328500</v>
      </c>
      <c r="I364" s="280">
        <f t="shared" si="67"/>
        <v>331000</v>
      </c>
    </row>
    <row r="365" spans="1:9" ht="12.75">
      <c r="A365" s="158" t="s">
        <v>1761</v>
      </c>
      <c r="B365" s="282" t="s">
        <v>333</v>
      </c>
      <c r="C365" s="158" t="s">
        <v>803</v>
      </c>
      <c r="D365" s="158" t="s">
        <v>292</v>
      </c>
      <c r="E365" s="158" t="s">
        <v>116</v>
      </c>
      <c r="F365" s="158" t="s">
        <v>633</v>
      </c>
      <c r="G365" s="280">
        <v>358550</v>
      </c>
      <c r="H365" s="280">
        <v>328500</v>
      </c>
      <c r="I365" s="280">
        <v>331000</v>
      </c>
    </row>
    <row r="366" spans="1:9" ht="76.5">
      <c r="A366" s="158" t="s">
        <v>1762</v>
      </c>
      <c r="B366" s="282" t="s">
        <v>25</v>
      </c>
      <c r="C366" s="158" t="s">
        <v>803</v>
      </c>
      <c r="D366" s="158" t="s">
        <v>292</v>
      </c>
      <c r="E366" s="158" t="s">
        <v>117</v>
      </c>
      <c r="F366" s="158"/>
      <c r="G366" s="280">
        <f aca="true" t="shared" si="68" ref="G366:I367">G367</f>
        <v>30000</v>
      </c>
      <c r="H366" s="280">
        <f t="shared" si="68"/>
        <v>27500</v>
      </c>
      <c r="I366" s="280">
        <f t="shared" si="68"/>
        <v>27500</v>
      </c>
    </row>
    <row r="367" spans="1:9" ht="25.5">
      <c r="A367" s="158" t="s">
        <v>1763</v>
      </c>
      <c r="B367" s="282" t="s">
        <v>332</v>
      </c>
      <c r="C367" s="158" t="s">
        <v>803</v>
      </c>
      <c r="D367" s="158" t="s">
        <v>292</v>
      </c>
      <c r="E367" s="158" t="s">
        <v>117</v>
      </c>
      <c r="F367" s="158" t="s">
        <v>632</v>
      </c>
      <c r="G367" s="280">
        <f t="shared" si="68"/>
        <v>30000</v>
      </c>
      <c r="H367" s="280">
        <f t="shared" si="68"/>
        <v>27500</v>
      </c>
      <c r="I367" s="280">
        <f t="shared" si="68"/>
        <v>27500</v>
      </c>
    </row>
    <row r="368" spans="1:9" ht="12.75">
      <c r="A368" s="158" t="s">
        <v>1511</v>
      </c>
      <c r="B368" s="282" t="s">
        <v>333</v>
      </c>
      <c r="C368" s="158" t="s">
        <v>803</v>
      </c>
      <c r="D368" s="158" t="s">
        <v>292</v>
      </c>
      <c r="E368" s="158" t="s">
        <v>117</v>
      </c>
      <c r="F368" s="158" t="s">
        <v>633</v>
      </c>
      <c r="G368" s="280">
        <v>30000</v>
      </c>
      <c r="H368" s="280">
        <v>27500</v>
      </c>
      <c r="I368" s="280">
        <v>27500</v>
      </c>
    </row>
    <row r="369" spans="1:9" ht="51">
      <c r="A369" s="158" t="s">
        <v>1512</v>
      </c>
      <c r="B369" s="282" t="s">
        <v>322</v>
      </c>
      <c r="C369" s="158" t="s">
        <v>803</v>
      </c>
      <c r="D369" s="158" t="s">
        <v>292</v>
      </c>
      <c r="E369" s="158" t="s">
        <v>118</v>
      </c>
      <c r="F369" s="158"/>
      <c r="G369" s="280">
        <f aca="true" t="shared" si="69" ref="G369:I370">G370</f>
        <v>91450</v>
      </c>
      <c r="H369" s="280">
        <f t="shared" si="69"/>
        <v>84000</v>
      </c>
      <c r="I369" s="280">
        <f t="shared" si="69"/>
        <v>84500</v>
      </c>
    </row>
    <row r="370" spans="1:9" ht="25.5">
      <c r="A370" s="158" t="s">
        <v>1513</v>
      </c>
      <c r="B370" s="282" t="s">
        <v>332</v>
      </c>
      <c r="C370" s="158" t="s">
        <v>803</v>
      </c>
      <c r="D370" s="158" t="s">
        <v>292</v>
      </c>
      <c r="E370" s="158" t="s">
        <v>118</v>
      </c>
      <c r="F370" s="158" t="s">
        <v>632</v>
      </c>
      <c r="G370" s="280">
        <f t="shared" si="69"/>
        <v>91450</v>
      </c>
      <c r="H370" s="280">
        <f t="shared" si="69"/>
        <v>84000</v>
      </c>
      <c r="I370" s="280">
        <f t="shared" si="69"/>
        <v>84500</v>
      </c>
    </row>
    <row r="371" spans="1:9" ht="12.75">
      <c r="A371" s="158" t="s">
        <v>1514</v>
      </c>
      <c r="B371" s="282" t="s">
        <v>333</v>
      </c>
      <c r="C371" s="158" t="s">
        <v>803</v>
      </c>
      <c r="D371" s="158" t="s">
        <v>292</v>
      </c>
      <c r="E371" s="158" t="s">
        <v>118</v>
      </c>
      <c r="F371" s="158" t="s">
        <v>633</v>
      </c>
      <c r="G371" s="280">
        <v>91450</v>
      </c>
      <c r="H371" s="280">
        <v>84000</v>
      </c>
      <c r="I371" s="280">
        <v>84500</v>
      </c>
    </row>
    <row r="372" spans="1:9" ht="51">
      <c r="A372" s="158" t="s">
        <v>1515</v>
      </c>
      <c r="B372" s="282" t="s">
        <v>323</v>
      </c>
      <c r="C372" s="158" t="s">
        <v>803</v>
      </c>
      <c r="D372" s="158" t="s">
        <v>292</v>
      </c>
      <c r="E372" s="158" t="s">
        <v>119</v>
      </c>
      <c r="F372" s="158"/>
      <c r="G372" s="280">
        <f aca="true" t="shared" si="70" ref="G372:I373">G373</f>
        <v>300000</v>
      </c>
      <c r="H372" s="280">
        <f t="shared" si="70"/>
        <v>275000</v>
      </c>
      <c r="I372" s="280">
        <f t="shared" si="70"/>
        <v>277000</v>
      </c>
    </row>
    <row r="373" spans="1:9" ht="25.5">
      <c r="A373" s="158" t="s">
        <v>205</v>
      </c>
      <c r="B373" s="282" t="s">
        <v>332</v>
      </c>
      <c r="C373" s="158" t="s">
        <v>803</v>
      </c>
      <c r="D373" s="158" t="s">
        <v>292</v>
      </c>
      <c r="E373" s="158" t="s">
        <v>119</v>
      </c>
      <c r="F373" s="158" t="s">
        <v>632</v>
      </c>
      <c r="G373" s="280">
        <f t="shared" si="70"/>
        <v>300000</v>
      </c>
      <c r="H373" s="280">
        <f t="shared" si="70"/>
        <v>275000</v>
      </c>
      <c r="I373" s="280">
        <f t="shared" si="70"/>
        <v>277000</v>
      </c>
    </row>
    <row r="374" spans="1:9" ht="12.75">
      <c r="A374" s="158" t="s">
        <v>206</v>
      </c>
      <c r="B374" s="282" t="s">
        <v>333</v>
      </c>
      <c r="C374" s="158" t="s">
        <v>803</v>
      </c>
      <c r="D374" s="158" t="s">
        <v>292</v>
      </c>
      <c r="E374" s="158" t="s">
        <v>119</v>
      </c>
      <c r="F374" s="158" t="s">
        <v>633</v>
      </c>
      <c r="G374" s="280">
        <v>300000</v>
      </c>
      <c r="H374" s="280">
        <v>275000</v>
      </c>
      <c r="I374" s="280">
        <v>277000</v>
      </c>
    </row>
    <row r="375" spans="1:9" ht="12.75">
      <c r="A375" s="158" t="s">
        <v>1064</v>
      </c>
      <c r="B375" s="282" t="s">
        <v>312</v>
      </c>
      <c r="C375" s="158" t="s">
        <v>803</v>
      </c>
      <c r="D375" s="158" t="s">
        <v>293</v>
      </c>
      <c r="E375" s="158"/>
      <c r="F375" s="158"/>
      <c r="G375" s="280">
        <f aca="true" t="shared" si="71" ref="G375:I376">G376</f>
        <v>25690300</v>
      </c>
      <c r="H375" s="280">
        <f t="shared" si="71"/>
        <v>23895300</v>
      </c>
      <c r="I375" s="280">
        <f t="shared" si="71"/>
        <v>20040300</v>
      </c>
    </row>
    <row r="376" spans="1:9" ht="25.5">
      <c r="A376" s="158" t="s">
        <v>1065</v>
      </c>
      <c r="B376" s="282" t="s">
        <v>19</v>
      </c>
      <c r="C376" s="158" t="s">
        <v>803</v>
      </c>
      <c r="D376" s="158" t="s">
        <v>293</v>
      </c>
      <c r="E376" s="158" t="s">
        <v>92</v>
      </c>
      <c r="F376" s="158"/>
      <c r="G376" s="280">
        <f t="shared" si="71"/>
        <v>25690300</v>
      </c>
      <c r="H376" s="280">
        <f t="shared" si="71"/>
        <v>23895300</v>
      </c>
      <c r="I376" s="280">
        <f t="shared" si="71"/>
        <v>20040300</v>
      </c>
    </row>
    <row r="377" spans="1:9" ht="25.5">
      <c r="A377" s="158" t="s">
        <v>1066</v>
      </c>
      <c r="B377" s="215" t="s">
        <v>553</v>
      </c>
      <c r="C377" s="158" t="s">
        <v>803</v>
      </c>
      <c r="D377" s="158" t="s">
        <v>293</v>
      </c>
      <c r="E377" s="158" t="s">
        <v>120</v>
      </c>
      <c r="F377" s="158"/>
      <c r="G377" s="280">
        <f>G378+G383+G395+G390+G402</f>
        <v>25690300</v>
      </c>
      <c r="H377" s="280">
        <f>H378+H383+H395+H390+H402</f>
        <v>23895300</v>
      </c>
      <c r="I377" s="280">
        <f>I378+I383+I395+I390+I402</f>
        <v>20040300</v>
      </c>
    </row>
    <row r="378" spans="1:9" ht="76.5">
      <c r="A378" s="158" t="s">
        <v>207</v>
      </c>
      <c r="B378" s="282" t="s">
        <v>275</v>
      </c>
      <c r="C378" s="288" t="s">
        <v>803</v>
      </c>
      <c r="D378" s="288" t="s">
        <v>293</v>
      </c>
      <c r="E378" s="288" t="s">
        <v>121</v>
      </c>
      <c r="F378" s="288"/>
      <c r="G378" s="280">
        <f>G379+G381</f>
        <v>1860300</v>
      </c>
      <c r="H378" s="280">
        <f>H379+H381</f>
        <v>1860300</v>
      </c>
      <c r="I378" s="280">
        <f>I379+I381</f>
        <v>1860300</v>
      </c>
    </row>
    <row r="379" spans="1:9" ht="51">
      <c r="A379" s="158" t="s">
        <v>208</v>
      </c>
      <c r="B379" s="282" t="s">
        <v>4</v>
      </c>
      <c r="C379" s="158" t="s">
        <v>803</v>
      </c>
      <c r="D379" s="158" t="s">
        <v>293</v>
      </c>
      <c r="E379" s="288" t="s">
        <v>121</v>
      </c>
      <c r="F379" s="158" t="s">
        <v>339</v>
      </c>
      <c r="G379" s="280">
        <f>G380</f>
        <v>1341700</v>
      </c>
      <c r="H379" s="280">
        <f>H380</f>
        <v>1341700</v>
      </c>
      <c r="I379" s="280">
        <f>I380</f>
        <v>1341700</v>
      </c>
    </row>
    <row r="380" spans="1:9" ht="25.5">
      <c r="A380" s="158" t="s">
        <v>209</v>
      </c>
      <c r="B380" s="282" t="s">
        <v>29</v>
      </c>
      <c r="C380" s="158" t="s">
        <v>803</v>
      </c>
      <c r="D380" s="158" t="s">
        <v>293</v>
      </c>
      <c r="E380" s="288" t="s">
        <v>121</v>
      </c>
      <c r="F380" s="158" t="s">
        <v>356</v>
      </c>
      <c r="G380" s="280">
        <v>1341700</v>
      </c>
      <c r="H380" s="280">
        <v>1341700</v>
      </c>
      <c r="I380" s="280">
        <v>1341700</v>
      </c>
    </row>
    <row r="381" spans="1:9" ht="38.25">
      <c r="A381" s="158" t="s">
        <v>210</v>
      </c>
      <c r="B381" s="282" t="s">
        <v>955</v>
      </c>
      <c r="C381" s="301" t="s">
        <v>803</v>
      </c>
      <c r="D381" s="288" t="s">
        <v>293</v>
      </c>
      <c r="E381" s="288" t="s">
        <v>121</v>
      </c>
      <c r="F381" s="288" t="s">
        <v>145</v>
      </c>
      <c r="G381" s="280">
        <f>G382</f>
        <v>518600</v>
      </c>
      <c r="H381" s="280">
        <f>H382</f>
        <v>518600</v>
      </c>
      <c r="I381" s="280">
        <f>I382</f>
        <v>518600</v>
      </c>
    </row>
    <row r="382" spans="1:9" ht="25.5">
      <c r="A382" s="158" t="s">
        <v>211</v>
      </c>
      <c r="B382" s="282" t="s">
        <v>390</v>
      </c>
      <c r="C382" s="301" t="s">
        <v>803</v>
      </c>
      <c r="D382" s="288" t="s">
        <v>293</v>
      </c>
      <c r="E382" s="288" t="s">
        <v>121</v>
      </c>
      <c r="F382" s="288" t="s">
        <v>721</v>
      </c>
      <c r="G382" s="280">
        <v>518600</v>
      </c>
      <c r="H382" s="280">
        <v>518600</v>
      </c>
      <c r="I382" s="280">
        <v>518600</v>
      </c>
    </row>
    <row r="383" spans="1:9" ht="63.75">
      <c r="A383" s="158" t="s">
        <v>212</v>
      </c>
      <c r="B383" s="282" t="s">
        <v>555</v>
      </c>
      <c r="C383" s="158" t="s">
        <v>803</v>
      </c>
      <c r="D383" s="158" t="s">
        <v>293</v>
      </c>
      <c r="E383" s="158" t="s">
        <v>122</v>
      </c>
      <c r="F383" s="158"/>
      <c r="G383" s="280">
        <f>G384+G386+G388</f>
        <v>5625000</v>
      </c>
      <c r="H383" s="280">
        <f>H384+H386+H388</f>
        <v>5158000</v>
      </c>
      <c r="I383" s="280">
        <f>I384+I386+I388</f>
        <v>4692000</v>
      </c>
    </row>
    <row r="384" spans="1:9" ht="51">
      <c r="A384" s="158" t="s">
        <v>213</v>
      </c>
      <c r="B384" s="282" t="s">
        <v>4</v>
      </c>
      <c r="C384" s="158" t="s">
        <v>803</v>
      </c>
      <c r="D384" s="158" t="s">
        <v>293</v>
      </c>
      <c r="E384" s="158" t="s">
        <v>122</v>
      </c>
      <c r="F384" s="283" t="s">
        <v>339</v>
      </c>
      <c r="G384" s="280">
        <f>G385</f>
        <v>4514906</v>
      </c>
      <c r="H384" s="280">
        <f>H385</f>
        <v>4140200</v>
      </c>
      <c r="I384" s="280">
        <f>I385</f>
        <v>3667300</v>
      </c>
    </row>
    <row r="385" spans="1:9" ht="25.5">
      <c r="A385" s="158" t="s">
        <v>214</v>
      </c>
      <c r="B385" s="282" t="s">
        <v>29</v>
      </c>
      <c r="C385" s="158" t="s">
        <v>803</v>
      </c>
      <c r="D385" s="158" t="s">
        <v>293</v>
      </c>
      <c r="E385" s="158" t="s">
        <v>122</v>
      </c>
      <c r="F385" s="283" t="s">
        <v>356</v>
      </c>
      <c r="G385" s="280">
        <v>4514906</v>
      </c>
      <c r="H385" s="280">
        <v>4140200</v>
      </c>
      <c r="I385" s="280">
        <f>4167300-500000</f>
        <v>3667300</v>
      </c>
    </row>
    <row r="386" spans="1:9" ht="38.25">
      <c r="A386" s="158" t="s">
        <v>215</v>
      </c>
      <c r="B386" s="282" t="s">
        <v>955</v>
      </c>
      <c r="C386" s="158" t="s">
        <v>803</v>
      </c>
      <c r="D386" s="158" t="s">
        <v>293</v>
      </c>
      <c r="E386" s="158" t="s">
        <v>122</v>
      </c>
      <c r="F386" s="283" t="s">
        <v>145</v>
      </c>
      <c r="G386" s="280">
        <f>G387</f>
        <v>1109094</v>
      </c>
      <c r="H386" s="280">
        <f>H387</f>
        <v>1016800</v>
      </c>
      <c r="I386" s="280">
        <f>I387</f>
        <v>1023700</v>
      </c>
    </row>
    <row r="387" spans="1:9" ht="25.5">
      <c r="A387" s="158" t="s">
        <v>216</v>
      </c>
      <c r="B387" s="282" t="s">
        <v>390</v>
      </c>
      <c r="C387" s="158" t="s">
        <v>803</v>
      </c>
      <c r="D387" s="158" t="s">
        <v>293</v>
      </c>
      <c r="E387" s="158" t="s">
        <v>122</v>
      </c>
      <c r="F387" s="283" t="s">
        <v>721</v>
      </c>
      <c r="G387" s="280">
        <v>1109094</v>
      </c>
      <c r="H387" s="280">
        <v>1016800</v>
      </c>
      <c r="I387" s="280">
        <v>1023700</v>
      </c>
    </row>
    <row r="388" spans="1:9" ht="12.75">
      <c r="A388" s="158" t="s">
        <v>217</v>
      </c>
      <c r="B388" s="282" t="s">
        <v>32</v>
      </c>
      <c r="C388" s="158" t="s">
        <v>803</v>
      </c>
      <c r="D388" s="158" t="s">
        <v>293</v>
      </c>
      <c r="E388" s="158" t="s">
        <v>122</v>
      </c>
      <c r="F388" s="283" t="s">
        <v>31</v>
      </c>
      <c r="G388" s="280">
        <f>G389</f>
        <v>1000</v>
      </c>
      <c r="H388" s="280">
        <f>H389</f>
        <v>1000</v>
      </c>
      <c r="I388" s="280">
        <f>I389</f>
        <v>1000</v>
      </c>
    </row>
    <row r="389" spans="1:9" ht="12.75">
      <c r="A389" s="158" t="s">
        <v>160</v>
      </c>
      <c r="B389" s="282" t="s">
        <v>33</v>
      </c>
      <c r="C389" s="158" t="s">
        <v>803</v>
      </c>
      <c r="D389" s="158" t="s">
        <v>293</v>
      </c>
      <c r="E389" s="158" t="s">
        <v>122</v>
      </c>
      <c r="F389" s="283" t="s">
        <v>30</v>
      </c>
      <c r="G389" s="280">
        <v>1000</v>
      </c>
      <c r="H389" s="280">
        <v>1000</v>
      </c>
      <c r="I389" s="280">
        <v>1000</v>
      </c>
    </row>
    <row r="390" spans="1:9" ht="63.75">
      <c r="A390" s="158" t="s">
        <v>161</v>
      </c>
      <c r="B390" s="282" t="s">
        <v>1102</v>
      </c>
      <c r="C390" s="158" t="s">
        <v>803</v>
      </c>
      <c r="D390" s="158" t="s">
        <v>293</v>
      </c>
      <c r="E390" s="158" t="s">
        <v>1103</v>
      </c>
      <c r="F390" s="158"/>
      <c r="G390" s="280">
        <f>G391+G393</f>
        <v>650000</v>
      </c>
      <c r="H390" s="280">
        <f>H391+H393</f>
        <v>596000</v>
      </c>
      <c r="I390" s="280">
        <f>I391+I393</f>
        <v>600000</v>
      </c>
    </row>
    <row r="391" spans="1:9" ht="51">
      <c r="A391" s="158" t="s">
        <v>598</v>
      </c>
      <c r="B391" s="282" t="s">
        <v>4</v>
      </c>
      <c r="C391" s="158" t="s">
        <v>803</v>
      </c>
      <c r="D391" s="158" t="s">
        <v>293</v>
      </c>
      <c r="E391" s="158" t="s">
        <v>1103</v>
      </c>
      <c r="F391" s="283" t="s">
        <v>339</v>
      </c>
      <c r="G391" s="280">
        <f>G392</f>
        <v>624960</v>
      </c>
      <c r="H391" s="280">
        <f>H392</f>
        <v>573000</v>
      </c>
      <c r="I391" s="280">
        <f>I392</f>
        <v>577000</v>
      </c>
    </row>
    <row r="392" spans="1:9" ht="12.75">
      <c r="A392" s="158" t="s">
        <v>599</v>
      </c>
      <c r="B392" s="282" t="s">
        <v>5</v>
      </c>
      <c r="C392" s="158" t="s">
        <v>803</v>
      </c>
      <c r="D392" s="158" t="s">
        <v>293</v>
      </c>
      <c r="E392" s="158" t="s">
        <v>1103</v>
      </c>
      <c r="F392" s="158" t="s">
        <v>348</v>
      </c>
      <c r="G392" s="280">
        <v>624960</v>
      </c>
      <c r="H392" s="280">
        <v>573000</v>
      </c>
      <c r="I392" s="280">
        <v>577000</v>
      </c>
    </row>
    <row r="393" spans="1:9" ht="38.25">
      <c r="A393" s="158" t="s">
        <v>600</v>
      </c>
      <c r="B393" s="282" t="s">
        <v>955</v>
      </c>
      <c r="C393" s="158" t="s">
        <v>803</v>
      </c>
      <c r="D393" s="158" t="s">
        <v>293</v>
      </c>
      <c r="E393" s="158" t="s">
        <v>1103</v>
      </c>
      <c r="F393" s="158" t="s">
        <v>145</v>
      </c>
      <c r="G393" s="280">
        <f>G394</f>
        <v>25040</v>
      </c>
      <c r="H393" s="280">
        <f>H394</f>
        <v>23000</v>
      </c>
      <c r="I393" s="280">
        <f>I394</f>
        <v>23000</v>
      </c>
    </row>
    <row r="394" spans="1:9" ht="25.5">
      <c r="A394" s="158" t="s">
        <v>601</v>
      </c>
      <c r="B394" s="282" t="s">
        <v>390</v>
      </c>
      <c r="C394" s="158" t="s">
        <v>803</v>
      </c>
      <c r="D394" s="158" t="s">
        <v>293</v>
      </c>
      <c r="E394" s="158" t="s">
        <v>1103</v>
      </c>
      <c r="F394" s="158" t="s">
        <v>721</v>
      </c>
      <c r="G394" s="280">
        <v>25040</v>
      </c>
      <c r="H394" s="280">
        <v>23000</v>
      </c>
      <c r="I394" s="280">
        <v>23000</v>
      </c>
    </row>
    <row r="395" spans="1:9" ht="63.75">
      <c r="A395" s="158" t="s">
        <v>218</v>
      </c>
      <c r="B395" s="282" t="s">
        <v>437</v>
      </c>
      <c r="C395" s="158" t="s">
        <v>803</v>
      </c>
      <c r="D395" s="158" t="s">
        <v>293</v>
      </c>
      <c r="E395" s="158" t="s">
        <v>123</v>
      </c>
      <c r="F395" s="158"/>
      <c r="G395" s="280">
        <f>G396+G398+G400</f>
        <v>17475000</v>
      </c>
      <c r="H395" s="280">
        <f>H396+H398+H400</f>
        <v>16201000</v>
      </c>
      <c r="I395" s="280">
        <f>I396+I398+I400</f>
        <v>12808000</v>
      </c>
    </row>
    <row r="396" spans="1:9" ht="51">
      <c r="A396" s="158" t="s">
        <v>219</v>
      </c>
      <c r="B396" s="282" t="s">
        <v>4</v>
      </c>
      <c r="C396" s="158" t="s">
        <v>803</v>
      </c>
      <c r="D396" s="158" t="s">
        <v>293</v>
      </c>
      <c r="E396" s="158" t="s">
        <v>123</v>
      </c>
      <c r="F396" s="158" t="s">
        <v>339</v>
      </c>
      <c r="G396" s="280">
        <f>G397</f>
        <v>16014600</v>
      </c>
      <c r="H396" s="280">
        <f>H397</f>
        <v>14685000</v>
      </c>
      <c r="I396" s="280">
        <f>I397</f>
        <v>11780000</v>
      </c>
    </row>
    <row r="397" spans="1:9" ht="12.75">
      <c r="A397" s="158" t="s">
        <v>220</v>
      </c>
      <c r="B397" s="282" t="s">
        <v>5</v>
      </c>
      <c r="C397" s="158" t="s">
        <v>803</v>
      </c>
      <c r="D397" s="158" t="s">
        <v>293</v>
      </c>
      <c r="E397" s="158" t="s">
        <v>123</v>
      </c>
      <c r="F397" s="158" t="s">
        <v>348</v>
      </c>
      <c r="G397" s="280">
        <v>16014600</v>
      </c>
      <c r="H397" s="280">
        <v>14685000</v>
      </c>
      <c r="I397" s="280">
        <f>14780000-3000000</f>
        <v>11780000</v>
      </c>
    </row>
    <row r="398" spans="1:9" ht="38.25">
      <c r="A398" s="158" t="s">
        <v>221</v>
      </c>
      <c r="B398" s="282" t="s">
        <v>955</v>
      </c>
      <c r="C398" s="158" t="s">
        <v>803</v>
      </c>
      <c r="D398" s="158" t="s">
        <v>293</v>
      </c>
      <c r="E398" s="158" t="s">
        <v>123</v>
      </c>
      <c r="F398" s="283" t="s">
        <v>145</v>
      </c>
      <c r="G398" s="280">
        <f>G399</f>
        <v>1457400</v>
      </c>
      <c r="H398" s="280">
        <f>H399</f>
        <v>1513000</v>
      </c>
      <c r="I398" s="280">
        <f>I399</f>
        <v>1025000</v>
      </c>
    </row>
    <row r="399" spans="1:9" ht="25.5">
      <c r="A399" s="158" t="s">
        <v>222</v>
      </c>
      <c r="B399" s="282" t="s">
        <v>390</v>
      </c>
      <c r="C399" s="158" t="s">
        <v>803</v>
      </c>
      <c r="D399" s="158" t="s">
        <v>293</v>
      </c>
      <c r="E399" s="158" t="s">
        <v>123</v>
      </c>
      <c r="F399" s="283" t="s">
        <v>721</v>
      </c>
      <c r="G399" s="280">
        <f>1657400-200000</f>
        <v>1457400</v>
      </c>
      <c r="H399" s="280">
        <v>1513000</v>
      </c>
      <c r="I399" s="280">
        <f>1525000-500000</f>
        <v>1025000</v>
      </c>
    </row>
    <row r="400" spans="1:9" ht="12.75">
      <c r="A400" s="158" t="s">
        <v>223</v>
      </c>
      <c r="B400" s="282" t="s">
        <v>32</v>
      </c>
      <c r="C400" s="158" t="s">
        <v>803</v>
      </c>
      <c r="D400" s="158" t="s">
        <v>293</v>
      </c>
      <c r="E400" s="158" t="s">
        <v>123</v>
      </c>
      <c r="F400" s="158" t="s">
        <v>31</v>
      </c>
      <c r="G400" s="280">
        <f>G401</f>
        <v>3000</v>
      </c>
      <c r="H400" s="280">
        <f>H401</f>
        <v>3000</v>
      </c>
      <c r="I400" s="280">
        <f>I401</f>
        <v>3000</v>
      </c>
    </row>
    <row r="401" spans="1:9" ht="12.75">
      <c r="A401" s="158" t="s">
        <v>1764</v>
      </c>
      <c r="B401" s="282" t="s">
        <v>33</v>
      </c>
      <c r="C401" s="158" t="s">
        <v>803</v>
      </c>
      <c r="D401" s="158" t="s">
        <v>293</v>
      </c>
      <c r="E401" s="158" t="s">
        <v>123</v>
      </c>
      <c r="F401" s="158" t="s">
        <v>30</v>
      </c>
      <c r="G401" s="280">
        <v>3000</v>
      </c>
      <c r="H401" s="280">
        <v>3000</v>
      </c>
      <c r="I401" s="280">
        <v>3000</v>
      </c>
    </row>
    <row r="402" spans="1:9" ht="76.5">
      <c r="A402" s="158" t="s">
        <v>1765</v>
      </c>
      <c r="B402" s="282" t="s">
        <v>1554</v>
      </c>
      <c r="C402" s="158" t="s">
        <v>803</v>
      </c>
      <c r="D402" s="158" t="s">
        <v>293</v>
      </c>
      <c r="E402" s="158" t="s">
        <v>1555</v>
      </c>
      <c r="F402" s="158"/>
      <c r="G402" s="280">
        <f aca="true" t="shared" si="72" ref="G402:I403">G403</f>
        <v>80000</v>
      </c>
      <c r="H402" s="280">
        <f t="shared" si="72"/>
        <v>80000</v>
      </c>
      <c r="I402" s="280">
        <f t="shared" si="72"/>
        <v>80000</v>
      </c>
    </row>
    <row r="403" spans="1:9" ht="38.25">
      <c r="A403" s="158" t="s">
        <v>1766</v>
      </c>
      <c r="B403" s="282" t="s">
        <v>955</v>
      </c>
      <c r="C403" s="158" t="s">
        <v>803</v>
      </c>
      <c r="D403" s="158" t="s">
        <v>293</v>
      </c>
      <c r="E403" s="158" t="s">
        <v>1555</v>
      </c>
      <c r="F403" s="158" t="s">
        <v>145</v>
      </c>
      <c r="G403" s="280">
        <f t="shared" si="72"/>
        <v>80000</v>
      </c>
      <c r="H403" s="280">
        <f t="shared" si="72"/>
        <v>80000</v>
      </c>
      <c r="I403" s="280">
        <f t="shared" si="72"/>
        <v>80000</v>
      </c>
    </row>
    <row r="404" spans="1:9" ht="25.5">
      <c r="A404" s="158" t="s">
        <v>396</v>
      </c>
      <c r="B404" s="282" t="s">
        <v>390</v>
      </c>
      <c r="C404" s="158" t="s">
        <v>803</v>
      </c>
      <c r="D404" s="158" t="s">
        <v>293</v>
      </c>
      <c r="E404" s="158" t="s">
        <v>1555</v>
      </c>
      <c r="F404" s="158" t="s">
        <v>721</v>
      </c>
      <c r="G404" s="280">
        <v>80000</v>
      </c>
      <c r="H404" s="280">
        <v>80000</v>
      </c>
      <c r="I404" s="280">
        <v>80000</v>
      </c>
    </row>
    <row r="405" spans="1:9" ht="12.75">
      <c r="A405" s="158" t="s">
        <v>397</v>
      </c>
      <c r="B405" s="215" t="s">
        <v>313</v>
      </c>
      <c r="C405" s="158" t="s">
        <v>803</v>
      </c>
      <c r="D405" s="158" t="s">
        <v>16</v>
      </c>
      <c r="E405" s="158"/>
      <c r="F405" s="158"/>
      <c r="G405" s="280">
        <f>G406+G423</f>
        <v>12734306</v>
      </c>
      <c r="H405" s="280">
        <f>H406+H423</f>
        <v>11819139</v>
      </c>
      <c r="I405" s="280">
        <f>I406+I423</f>
        <v>9840891</v>
      </c>
    </row>
    <row r="406" spans="1:9" ht="12.75">
      <c r="A406" s="158" t="s">
        <v>398</v>
      </c>
      <c r="B406" s="215" t="s">
        <v>314</v>
      </c>
      <c r="C406" s="158" t="s">
        <v>803</v>
      </c>
      <c r="D406" s="158" t="s">
        <v>296</v>
      </c>
      <c r="E406" s="158"/>
      <c r="F406" s="158"/>
      <c r="G406" s="280">
        <f>G407</f>
        <v>10881906</v>
      </c>
      <c r="H406" s="280">
        <f>H407</f>
        <v>9966739</v>
      </c>
      <c r="I406" s="280">
        <f>I407</f>
        <v>7988491</v>
      </c>
    </row>
    <row r="407" spans="1:9" ht="25.5">
      <c r="A407" s="158" t="s">
        <v>224</v>
      </c>
      <c r="B407" s="281" t="s">
        <v>19</v>
      </c>
      <c r="C407" s="158" t="s">
        <v>803</v>
      </c>
      <c r="D407" s="158" t="s">
        <v>296</v>
      </c>
      <c r="E407" s="158" t="s">
        <v>92</v>
      </c>
      <c r="F407" s="158"/>
      <c r="G407" s="280">
        <f>G408+G412</f>
        <v>10881906</v>
      </c>
      <c r="H407" s="280">
        <f>H408+H412</f>
        <v>9966739</v>
      </c>
      <c r="I407" s="280">
        <f>I408+I412</f>
        <v>7988491</v>
      </c>
    </row>
    <row r="408" spans="1:9" ht="12.75">
      <c r="A408" s="158" t="s">
        <v>225</v>
      </c>
      <c r="B408" s="281" t="s">
        <v>36</v>
      </c>
      <c r="C408" s="158" t="s">
        <v>803</v>
      </c>
      <c r="D408" s="158" t="s">
        <v>296</v>
      </c>
      <c r="E408" s="158" t="s">
        <v>107</v>
      </c>
      <c r="F408" s="158"/>
      <c r="G408" s="280">
        <f aca="true" t="shared" si="73" ref="G408:I410">G409</f>
        <v>156000</v>
      </c>
      <c r="H408" s="280">
        <f t="shared" si="73"/>
        <v>156000</v>
      </c>
      <c r="I408" s="280">
        <f t="shared" si="73"/>
        <v>156000</v>
      </c>
    </row>
    <row r="409" spans="1:9" ht="109.5" customHeight="1">
      <c r="A409" s="158" t="s">
        <v>226</v>
      </c>
      <c r="B409" s="302" t="s">
        <v>1613</v>
      </c>
      <c r="C409" s="158" t="s">
        <v>803</v>
      </c>
      <c r="D409" s="158" t="s">
        <v>296</v>
      </c>
      <c r="E409" s="158" t="s">
        <v>124</v>
      </c>
      <c r="F409" s="158"/>
      <c r="G409" s="280">
        <f t="shared" si="73"/>
        <v>156000</v>
      </c>
      <c r="H409" s="280">
        <f t="shared" si="73"/>
        <v>156000</v>
      </c>
      <c r="I409" s="280">
        <f t="shared" si="73"/>
        <v>156000</v>
      </c>
    </row>
    <row r="410" spans="1:9" ht="25.5">
      <c r="A410" s="158" t="s">
        <v>573</v>
      </c>
      <c r="B410" s="282" t="s">
        <v>332</v>
      </c>
      <c r="C410" s="158" t="s">
        <v>803</v>
      </c>
      <c r="D410" s="158" t="s">
        <v>296</v>
      </c>
      <c r="E410" s="158" t="s">
        <v>124</v>
      </c>
      <c r="F410" s="158" t="s">
        <v>648</v>
      </c>
      <c r="G410" s="280">
        <f t="shared" si="73"/>
        <v>156000</v>
      </c>
      <c r="H410" s="280">
        <f t="shared" si="73"/>
        <v>156000</v>
      </c>
      <c r="I410" s="280">
        <f t="shared" si="73"/>
        <v>156000</v>
      </c>
    </row>
    <row r="411" spans="1:9" ht="12.75">
      <c r="A411" s="158" t="s">
        <v>227</v>
      </c>
      <c r="B411" s="282" t="s">
        <v>333</v>
      </c>
      <c r="C411" s="158" t="s">
        <v>803</v>
      </c>
      <c r="D411" s="158" t="s">
        <v>296</v>
      </c>
      <c r="E411" s="158" t="s">
        <v>124</v>
      </c>
      <c r="F411" s="158" t="s">
        <v>633</v>
      </c>
      <c r="G411" s="280">
        <v>156000</v>
      </c>
      <c r="H411" s="280">
        <v>156000</v>
      </c>
      <c r="I411" s="280">
        <v>156000</v>
      </c>
    </row>
    <row r="412" spans="1:9" ht="12.75">
      <c r="A412" s="158" t="s">
        <v>228</v>
      </c>
      <c r="B412" s="281" t="s">
        <v>552</v>
      </c>
      <c r="C412" s="158" t="s">
        <v>803</v>
      </c>
      <c r="D412" s="158" t="s">
        <v>296</v>
      </c>
      <c r="E412" s="158" t="s">
        <v>110</v>
      </c>
      <c r="F412" s="158"/>
      <c r="G412" s="280">
        <f>G413+G420</f>
        <v>10725906</v>
      </c>
      <c r="H412" s="280">
        <f>H413+H420</f>
        <v>9810739</v>
      </c>
      <c r="I412" s="280">
        <f>I413+I420</f>
        <v>7832491</v>
      </c>
    </row>
    <row r="413" spans="1:9" ht="98.25" customHeight="1">
      <c r="A413" s="158" t="s">
        <v>229</v>
      </c>
      <c r="B413" s="282" t="s">
        <v>1614</v>
      </c>
      <c r="C413" s="158" t="s">
        <v>803</v>
      </c>
      <c r="D413" s="158" t="s">
        <v>296</v>
      </c>
      <c r="E413" s="158" t="s">
        <v>125</v>
      </c>
      <c r="F413" s="158"/>
      <c r="G413" s="280">
        <f>G418+G414+G416</f>
        <v>5820300</v>
      </c>
      <c r="H413" s="280">
        <f>H418+H414+H416</f>
        <v>4772500</v>
      </c>
      <c r="I413" s="280">
        <f>I418+I414+I416</f>
        <v>6241500</v>
      </c>
    </row>
    <row r="414" spans="1:9" ht="38.25">
      <c r="A414" s="158" t="s">
        <v>395</v>
      </c>
      <c r="B414" s="282" t="s">
        <v>955</v>
      </c>
      <c r="C414" s="158" t="s">
        <v>803</v>
      </c>
      <c r="D414" s="158" t="s">
        <v>296</v>
      </c>
      <c r="E414" s="158" t="s">
        <v>125</v>
      </c>
      <c r="F414" s="288" t="s">
        <v>145</v>
      </c>
      <c r="G414" s="280">
        <f>G415</f>
        <v>500</v>
      </c>
      <c r="H414" s="280">
        <f>H415</f>
        <v>500</v>
      </c>
      <c r="I414" s="280">
        <f>I415</f>
        <v>500</v>
      </c>
    </row>
    <row r="415" spans="1:9" ht="25.5">
      <c r="A415" s="158" t="s">
        <v>230</v>
      </c>
      <c r="B415" s="282" t="s">
        <v>390</v>
      </c>
      <c r="C415" s="158" t="s">
        <v>803</v>
      </c>
      <c r="D415" s="158" t="s">
        <v>296</v>
      </c>
      <c r="E415" s="158" t="s">
        <v>125</v>
      </c>
      <c r="F415" s="288" t="s">
        <v>721</v>
      </c>
      <c r="G415" s="280">
        <v>500</v>
      </c>
      <c r="H415" s="280">
        <v>500</v>
      </c>
      <c r="I415" s="280">
        <v>500</v>
      </c>
    </row>
    <row r="416" spans="1:9" ht="12.75">
      <c r="A416" s="158" t="s">
        <v>1067</v>
      </c>
      <c r="B416" s="282" t="s">
        <v>37</v>
      </c>
      <c r="C416" s="158" t="s">
        <v>803</v>
      </c>
      <c r="D416" s="158" t="s">
        <v>296</v>
      </c>
      <c r="E416" s="158" t="s">
        <v>125</v>
      </c>
      <c r="F416" s="288" t="s">
        <v>158</v>
      </c>
      <c r="G416" s="280">
        <f>G417</f>
        <v>31500</v>
      </c>
      <c r="H416" s="280">
        <f>H417</f>
        <v>31500</v>
      </c>
      <c r="I416" s="280">
        <f>I417</f>
        <v>31500</v>
      </c>
    </row>
    <row r="417" spans="1:9" ht="25.5">
      <c r="A417" s="158" t="s">
        <v>1068</v>
      </c>
      <c r="B417" s="282" t="s">
        <v>331</v>
      </c>
      <c r="C417" s="158" t="s">
        <v>803</v>
      </c>
      <c r="D417" s="158" t="s">
        <v>296</v>
      </c>
      <c r="E417" s="158" t="s">
        <v>125</v>
      </c>
      <c r="F417" s="288" t="s">
        <v>159</v>
      </c>
      <c r="G417" s="280">
        <v>31500</v>
      </c>
      <c r="H417" s="280">
        <v>31500</v>
      </c>
      <c r="I417" s="280">
        <v>31500</v>
      </c>
    </row>
    <row r="418" spans="1:9" ht="25.5">
      <c r="A418" s="158" t="s">
        <v>1069</v>
      </c>
      <c r="B418" s="282" t="s">
        <v>332</v>
      </c>
      <c r="C418" s="158" t="s">
        <v>803</v>
      </c>
      <c r="D418" s="158" t="s">
        <v>296</v>
      </c>
      <c r="E418" s="158" t="s">
        <v>125</v>
      </c>
      <c r="F418" s="158" t="s">
        <v>648</v>
      </c>
      <c r="G418" s="280">
        <f>G419</f>
        <v>5788300</v>
      </c>
      <c r="H418" s="280">
        <f>H419</f>
        <v>4740500</v>
      </c>
      <c r="I418" s="280">
        <f>I419</f>
        <v>6209500</v>
      </c>
    </row>
    <row r="419" spans="1:9" ht="12.75">
      <c r="A419" s="158" t="s">
        <v>1070</v>
      </c>
      <c r="B419" s="282" t="s">
        <v>333</v>
      </c>
      <c r="C419" s="158" t="s">
        <v>803</v>
      </c>
      <c r="D419" s="158" t="s">
        <v>296</v>
      </c>
      <c r="E419" s="158" t="s">
        <v>125</v>
      </c>
      <c r="F419" s="158" t="s">
        <v>633</v>
      </c>
      <c r="G419" s="280">
        <v>5788300</v>
      </c>
      <c r="H419" s="280">
        <v>4740500</v>
      </c>
      <c r="I419" s="280">
        <v>6209500</v>
      </c>
    </row>
    <row r="420" spans="1:9" ht="102">
      <c r="A420" s="158" t="s">
        <v>574</v>
      </c>
      <c r="B420" s="281" t="s">
        <v>1571</v>
      </c>
      <c r="C420" s="158" t="s">
        <v>803</v>
      </c>
      <c r="D420" s="158" t="s">
        <v>296</v>
      </c>
      <c r="E420" s="158" t="s">
        <v>1572</v>
      </c>
      <c r="F420" s="158"/>
      <c r="G420" s="280">
        <f aca="true" t="shared" si="74" ref="G420:I421">G421</f>
        <v>4905606</v>
      </c>
      <c r="H420" s="280">
        <f t="shared" si="74"/>
        <v>5038239</v>
      </c>
      <c r="I420" s="280">
        <f t="shared" si="74"/>
        <v>1590991</v>
      </c>
    </row>
    <row r="421" spans="1:9" ht="25.5">
      <c r="A421" s="158" t="s">
        <v>231</v>
      </c>
      <c r="B421" s="282" t="s">
        <v>332</v>
      </c>
      <c r="C421" s="158" t="s">
        <v>803</v>
      </c>
      <c r="D421" s="158" t="s">
        <v>296</v>
      </c>
      <c r="E421" s="158" t="s">
        <v>1572</v>
      </c>
      <c r="F421" s="158" t="s">
        <v>648</v>
      </c>
      <c r="G421" s="280">
        <f t="shared" si="74"/>
        <v>4905606</v>
      </c>
      <c r="H421" s="280">
        <f t="shared" si="74"/>
        <v>5038239</v>
      </c>
      <c r="I421" s="280">
        <f t="shared" si="74"/>
        <v>1590991</v>
      </c>
    </row>
    <row r="422" spans="1:9" ht="12.75">
      <c r="A422" s="158" t="s">
        <v>232</v>
      </c>
      <c r="B422" s="282" t="s">
        <v>333</v>
      </c>
      <c r="C422" s="158" t="s">
        <v>803</v>
      </c>
      <c r="D422" s="158" t="s">
        <v>296</v>
      </c>
      <c r="E422" s="158" t="s">
        <v>1572</v>
      </c>
      <c r="F422" s="158" t="s">
        <v>633</v>
      </c>
      <c r="G422" s="280">
        <f>4900700+4906</f>
        <v>4905606</v>
      </c>
      <c r="H422" s="280">
        <f>5033200+5039</f>
        <v>5038239</v>
      </c>
      <c r="I422" s="280">
        <f>1589400+1591</f>
        <v>1590991</v>
      </c>
    </row>
    <row r="423" spans="1:9" ht="12.75">
      <c r="A423" s="158" t="s">
        <v>233</v>
      </c>
      <c r="B423" s="281" t="s">
        <v>369</v>
      </c>
      <c r="C423" s="158" t="s">
        <v>803</v>
      </c>
      <c r="D423" s="288" t="s">
        <v>7</v>
      </c>
      <c r="E423" s="158"/>
      <c r="F423" s="158"/>
      <c r="G423" s="280">
        <f aca="true" t="shared" si="75" ref="G423:I425">G424</f>
        <v>1852400</v>
      </c>
      <c r="H423" s="280">
        <f t="shared" si="75"/>
        <v>1852400</v>
      </c>
      <c r="I423" s="280">
        <f t="shared" si="75"/>
        <v>1852400</v>
      </c>
    </row>
    <row r="424" spans="1:9" ht="25.5">
      <c r="A424" s="158" t="s">
        <v>234</v>
      </c>
      <c r="B424" s="281" t="s">
        <v>19</v>
      </c>
      <c r="C424" s="158" t="s">
        <v>803</v>
      </c>
      <c r="D424" s="288" t="s">
        <v>7</v>
      </c>
      <c r="E424" s="288" t="s">
        <v>92</v>
      </c>
      <c r="F424" s="288"/>
      <c r="G424" s="280">
        <f t="shared" si="75"/>
        <v>1852400</v>
      </c>
      <c r="H424" s="280">
        <f t="shared" si="75"/>
        <v>1852400</v>
      </c>
      <c r="I424" s="280">
        <f t="shared" si="75"/>
        <v>1852400</v>
      </c>
    </row>
    <row r="425" spans="1:9" ht="12.75">
      <c r="A425" s="158" t="s">
        <v>235</v>
      </c>
      <c r="B425" s="281" t="s">
        <v>36</v>
      </c>
      <c r="C425" s="158" t="s">
        <v>803</v>
      </c>
      <c r="D425" s="288" t="s">
        <v>7</v>
      </c>
      <c r="E425" s="288" t="s">
        <v>107</v>
      </c>
      <c r="F425" s="288"/>
      <c r="G425" s="280">
        <f t="shared" si="75"/>
        <v>1852400</v>
      </c>
      <c r="H425" s="280">
        <f t="shared" si="75"/>
        <v>1852400</v>
      </c>
      <c r="I425" s="280">
        <f t="shared" si="75"/>
        <v>1852400</v>
      </c>
    </row>
    <row r="426" spans="1:9" ht="83.25" customHeight="1">
      <c r="A426" s="158" t="s">
        <v>236</v>
      </c>
      <c r="B426" s="282" t="s">
        <v>1615</v>
      </c>
      <c r="C426" s="158" t="s">
        <v>803</v>
      </c>
      <c r="D426" s="288" t="s">
        <v>7</v>
      </c>
      <c r="E426" s="288" t="s">
        <v>126</v>
      </c>
      <c r="F426" s="288"/>
      <c r="G426" s="280">
        <f>G429+G427</f>
        <v>1852400</v>
      </c>
      <c r="H426" s="280">
        <f>H429+H427</f>
        <v>1852400</v>
      </c>
      <c r="I426" s="280">
        <f>I429+I427</f>
        <v>1852400</v>
      </c>
    </row>
    <row r="427" spans="1:9" ht="38.25">
      <c r="A427" s="158" t="s">
        <v>237</v>
      </c>
      <c r="B427" s="282" t="s">
        <v>955</v>
      </c>
      <c r="C427" s="158" t="s">
        <v>803</v>
      </c>
      <c r="D427" s="288" t="s">
        <v>7</v>
      </c>
      <c r="E427" s="288" t="s">
        <v>126</v>
      </c>
      <c r="F427" s="288" t="s">
        <v>145</v>
      </c>
      <c r="G427" s="280">
        <f>G428</f>
        <v>37048</v>
      </c>
      <c r="H427" s="280">
        <f>H428</f>
        <v>37048</v>
      </c>
      <c r="I427" s="280">
        <f>I428</f>
        <v>37048</v>
      </c>
    </row>
    <row r="428" spans="1:9" ht="25.5">
      <c r="A428" s="158" t="s">
        <v>238</v>
      </c>
      <c r="B428" s="282" t="s">
        <v>390</v>
      </c>
      <c r="C428" s="158" t="s">
        <v>803</v>
      </c>
      <c r="D428" s="288" t="s">
        <v>7</v>
      </c>
      <c r="E428" s="288" t="s">
        <v>126</v>
      </c>
      <c r="F428" s="288" t="s">
        <v>721</v>
      </c>
      <c r="G428" s="280">
        <v>37048</v>
      </c>
      <c r="H428" s="280">
        <v>37048</v>
      </c>
      <c r="I428" s="280">
        <v>37048</v>
      </c>
    </row>
    <row r="429" spans="1:9" ht="12.75">
      <c r="A429" s="158" t="s">
        <v>239</v>
      </c>
      <c r="B429" s="282" t="s">
        <v>37</v>
      </c>
      <c r="C429" s="158" t="s">
        <v>803</v>
      </c>
      <c r="D429" s="288" t="s">
        <v>7</v>
      </c>
      <c r="E429" s="288" t="s">
        <v>126</v>
      </c>
      <c r="F429" s="288" t="s">
        <v>158</v>
      </c>
      <c r="G429" s="280">
        <f>G430</f>
        <v>1815352</v>
      </c>
      <c r="H429" s="280">
        <f>H430</f>
        <v>1815352</v>
      </c>
      <c r="I429" s="280">
        <f>I430</f>
        <v>1815352</v>
      </c>
    </row>
    <row r="430" spans="1:9" ht="25.5">
      <c r="A430" s="158" t="s">
        <v>240</v>
      </c>
      <c r="B430" s="282" t="s">
        <v>331</v>
      </c>
      <c r="C430" s="158" t="s">
        <v>803</v>
      </c>
      <c r="D430" s="288" t="s">
        <v>7</v>
      </c>
      <c r="E430" s="288" t="s">
        <v>126</v>
      </c>
      <c r="F430" s="288" t="s">
        <v>159</v>
      </c>
      <c r="G430" s="280">
        <v>1815352</v>
      </c>
      <c r="H430" s="280">
        <v>1815352</v>
      </c>
      <c r="I430" s="280">
        <v>1815352</v>
      </c>
    </row>
    <row r="431" spans="1:9" ht="12.75">
      <c r="A431" s="158" t="s">
        <v>1516</v>
      </c>
      <c r="B431" s="298" t="s">
        <v>384</v>
      </c>
      <c r="C431" s="278" t="s">
        <v>804</v>
      </c>
      <c r="D431" s="158"/>
      <c r="E431" s="158"/>
      <c r="F431" s="158"/>
      <c r="G431" s="279">
        <f>G432+G456+G463+G470+G484+G491</f>
        <v>137359336</v>
      </c>
      <c r="H431" s="279">
        <f>H432+H456+H463+H470+H484+H491</f>
        <v>136460898</v>
      </c>
      <c r="I431" s="279">
        <f>I432+I456+I463+I470+I484+I491</f>
        <v>135596269</v>
      </c>
    </row>
    <row r="432" spans="1:9" ht="12.75">
      <c r="A432" s="158" t="s">
        <v>1517</v>
      </c>
      <c r="B432" s="215" t="s">
        <v>718</v>
      </c>
      <c r="C432" s="158" t="s">
        <v>804</v>
      </c>
      <c r="D432" s="158" t="s">
        <v>10</v>
      </c>
      <c r="E432" s="158"/>
      <c r="F432" s="158"/>
      <c r="G432" s="280">
        <f>G433+G450</f>
        <v>9331202</v>
      </c>
      <c r="H432" s="280">
        <f>H433+H450</f>
        <v>8694404</v>
      </c>
      <c r="I432" s="280">
        <f>I433+I450</f>
        <v>8750985</v>
      </c>
    </row>
    <row r="433" spans="1:9" ht="25.5">
      <c r="A433" s="158" t="s">
        <v>1518</v>
      </c>
      <c r="B433" s="281" t="s">
        <v>706</v>
      </c>
      <c r="C433" s="158" t="s">
        <v>804</v>
      </c>
      <c r="D433" s="158" t="s">
        <v>286</v>
      </c>
      <c r="E433" s="158"/>
      <c r="F433" s="158"/>
      <c r="G433" s="280">
        <f>G434</f>
        <v>9284302</v>
      </c>
      <c r="H433" s="280">
        <f>H434</f>
        <v>8647504</v>
      </c>
      <c r="I433" s="280">
        <f>I434</f>
        <v>8704085</v>
      </c>
    </row>
    <row r="434" spans="1:9" ht="25.5">
      <c r="A434" s="158" t="s">
        <v>241</v>
      </c>
      <c r="B434" s="281" t="s">
        <v>696</v>
      </c>
      <c r="C434" s="158" t="s">
        <v>804</v>
      </c>
      <c r="D434" s="158" t="s">
        <v>286</v>
      </c>
      <c r="E434" s="158" t="s">
        <v>135</v>
      </c>
      <c r="F434" s="158"/>
      <c r="G434" s="280">
        <f>G435+G439</f>
        <v>9284302</v>
      </c>
      <c r="H434" s="280">
        <f>H435+H439</f>
        <v>8647504</v>
      </c>
      <c r="I434" s="280">
        <f>I435+I439</f>
        <v>8704085</v>
      </c>
    </row>
    <row r="435" spans="1:9" ht="38.25">
      <c r="A435" s="158" t="s">
        <v>242</v>
      </c>
      <c r="B435" s="282" t="s">
        <v>953</v>
      </c>
      <c r="C435" s="158" t="s">
        <v>804</v>
      </c>
      <c r="D435" s="158" t="s">
        <v>286</v>
      </c>
      <c r="E435" s="158" t="s">
        <v>127</v>
      </c>
      <c r="F435" s="283"/>
      <c r="G435" s="280">
        <f>G436</f>
        <v>673646</v>
      </c>
      <c r="H435" s="280">
        <f>H436</f>
        <v>673646</v>
      </c>
      <c r="I435" s="280">
        <f>I436</f>
        <v>673646</v>
      </c>
    </row>
    <row r="436" spans="1:9" ht="76.5">
      <c r="A436" s="158" t="s">
        <v>243</v>
      </c>
      <c r="B436" s="290" t="s">
        <v>954</v>
      </c>
      <c r="C436" s="158" t="s">
        <v>804</v>
      </c>
      <c r="D436" s="158" t="s">
        <v>286</v>
      </c>
      <c r="E436" s="158" t="s">
        <v>128</v>
      </c>
      <c r="F436" s="283"/>
      <c r="G436" s="280">
        <f aca="true" t="shared" si="76" ref="G436:I437">G437</f>
        <v>673646</v>
      </c>
      <c r="H436" s="280">
        <f t="shared" si="76"/>
        <v>673646</v>
      </c>
      <c r="I436" s="280">
        <f t="shared" si="76"/>
        <v>673646</v>
      </c>
    </row>
    <row r="437" spans="1:9" ht="51">
      <c r="A437" s="158" t="s">
        <v>244</v>
      </c>
      <c r="B437" s="282" t="s">
        <v>4</v>
      </c>
      <c r="C437" s="158" t="s">
        <v>804</v>
      </c>
      <c r="D437" s="158" t="s">
        <v>286</v>
      </c>
      <c r="E437" s="158" t="s">
        <v>128</v>
      </c>
      <c r="F437" s="283" t="s">
        <v>339</v>
      </c>
      <c r="G437" s="280">
        <f t="shared" si="76"/>
        <v>673646</v>
      </c>
      <c r="H437" s="280">
        <f t="shared" si="76"/>
        <v>673646</v>
      </c>
      <c r="I437" s="280">
        <f t="shared" si="76"/>
        <v>673646</v>
      </c>
    </row>
    <row r="438" spans="1:9" ht="25.5">
      <c r="A438" s="158" t="s">
        <v>245</v>
      </c>
      <c r="B438" s="282" t="s">
        <v>29</v>
      </c>
      <c r="C438" s="158" t="s">
        <v>804</v>
      </c>
      <c r="D438" s="158" t="s">
        <v>286</v>
      </c>
      <c r="E438" s="158" t="s">
        <v>128</v>
      </c>
      <c r="F438" s="283" t="s">
        <v>356</v>
      </c>
      <c r="G438" s="280">
        <v>673646</v>
      </c>
      <c r="H438" s="280">
        <v>673646</v>
      </c>
      <c r="I438" s="280">
        <v>673646</v>
      </c>
    </row>
    <row r="439" spans="1:9" ht="25.5">
      <c r="A439" s="158" t="s">
        <v>246</v>
      </c>
      <c r="B439" s="215" t="s">
        <v>697</v>
      </c>
      <c r="C439" s="158" t="s">
        <v>804</v>
      </c>
      <c r="D439" s="158" t="s">
        <v>286</v>
      </c>
      <c r="E439" s="158" t="s">
        <v>129</v>
      </c>
      <c r="F439" s="158"/>
      <c r="G439" s="280">
        <f>G440+G447</f>
        <v>8610656</v>
      </c>
      <c r="H439" s="280">
        <f>H440+H447</f>
        <v>7973858</v>
      </c>
      <c r="I439" s="280">
        <f>I440+I447</f>
        <v>8030439</v>
      </c>
    </row>
    <row r="440" spans="1:9" ht="63.75">
      <c r="A440" s="158" t="s">
        <v>247</v>
      </c>
      <c r="B440" s="290" t="s">
        <v>698</v>
      </c>
      <c r="C440" s="158" t="s">
        <v>804</v>
      </c>
      <c r="D440" s="158" t="s">
        <v>286</v>
      </c>
      <c r="E440" s="158" t="s">
        <v>130</v>
      </c>
      <c r="F440" s="158"/>
      <c r="G440" s="280">
        <f>G441+G443+G445</f>
        <v>7992571</v>
      </c>
      <c r="H440" s="280">
        <f>H441+H443+H445</f>
        <v>7355773</v>
      </c>
      <c r="I440" s="280">
        <f>I441+I443+I445</f>
        <v>7412354</v>
      </c>
    </row>
    <row r="441" spans="1:9" ht="51">
      <c r="A441" s="158" t="s">
        <v>1519</v>
      </c>
      <c r="B441" s="282" t="s">
        <v>4</v>
      </c>
      <c r="C441" s="158" t="s">
        <v>804</v>
      </c>
      <c r="D441" s="158" t="s">
        <v>286</v>
      </c>
      <c r="E441" s="158" t="s">
        <v>130</v>
      </c>
      <c r="F441" s="158" t="s">
        <v>339</v>
      </c>
      <c r="G441" s="280">
        <f>G442</f>
        <v>6525440</v>
      </c>
      <c r="H441" s="280">
        <f>H442</f>
        <v>6525440</v>
      </c>
      <c r="I441" s="280">
        <f>I442</f>
        <v>6525440</v>
      </c>
    </row>
    <row r="442" spans="1:9" ht="25.5">
      <c r="A442" s="158" t="s">
        <v>248</v>
      </c>
      <c r="B442" s="282" t="s">
        <v>29</v>
      </c>
      <c r="C442" s="158" t="s">
        <v>804</v>
      </c>
      <c r="D442" s="158" t="s">
        <v>286</v>
      </c>
      <c r="E442" s="158" t="s">
        <v>130</v>
      </c>
      <c r="F442" s="158" t="s">
        <v>356</v>
      </c>
      <c r="G442" s="280">
        <f>6506440+19000</f>
        <v>6525440</v>
      </c>
      <c r="H442" s="280">
        <f>6506440+19000</f>
        <v>6525440</v>
      </c>
      <c r="I442" s="280">
        <f>6506440+19000</f>
        <v>6525440</v>
      </c>
    </row>
    <row r="443" spans="1:9" ht="38.25">
      <c r="A443" s="158" t="s">
        <v>249</v>
      </c>
      <c r="B443" s="282" t="s">
        <v>955</v>
      </c>
      <c r="C443" s="158" t="s">
        <v>804</v>
      </c>
      <c r="D443" s="158" t="s">
        <v>286</v>
      </c>
      <c r="E443" s="158" t="s">
        <v>130</v>
      </c>
      <c r="F443" s="158" t="s">
        <v>145</v>
      </c>
      <c r="G443" s="280">
        <f>G444</f>
        <v>1462131</v>
      </c>
      <c r="H443" s="280">
        <f>H444</f>
        <v>825333</v>
      </c>
      <c r="I443" s="280">
        <f>I444</f>
        <v>881914</v>
      </c>
    </row>
    <row r="444" spans="1:9" ht="25.5">
      <c r="A444" s="158" t="s">
        <v>399</v>
      </c>
      <c r="B444" s="282" t="s">
        <v>390</v>
      </c>
      <c r="C444" s="158" t="s">
        <v>804</v>
      </c>
      <c r="D444" s="158" t="s">
        <v>286</v>
      </c>
      <c r="E444" s="158" t="s">
        <v>130</v>
      </c>
      <c r="F444" s="288" t="s">
        <v>721</v>
      </c>
      <c r="G444" s="280">
        <f>1608040-45909-100000</f>
        <v>1462131</v>
      </c>
      <c r="H444" s="280">
        <v>825333</v>
      </c>
      <c r="I444" s="280">
        <v>881914</v>
      </c>
    </row>
    <row r="445" spans="1:9" ht="12.75">
      <c r="A445" s="158" t="s">
        <v>400</v>
      </c>
      <c r="B445" s="282" t="s">
        <v>32</v>
      </c>
      <c r="C445" s="158" t="s">
        <v>804</v>
      </c>
      <c r="D445" s="158" t="s">
        <v>286</v>
      </c>
      <c r="E445" s="158" t="s">
        <v>130</v>
      </c>
      <c r="F445" s="283" t="s">
        <v>31</v>
      </c>
      <c r="G445" s="280">
        <f>G446</f>
        <v>5000</v>
      </c>
      <c r="H445" s="280">
        <f>H446</f>
        <v>5000</v>
      </c>
      <c r="I445" s="280">
        <f>I446</f>
        <v>5000</v>
      </c>
    </row>
    <row r="446" spans="1:9" ht="12.75">
      <c r="A446" s="158" t="s">
        <v>401</v>
      </c>
      <c r="B446" s="282" t="s">
        <v>33</v>
      </c>
      <c r="C446" s="158" t="s">
        <v>804</v>
      </c>
      <c r="D446" s="158" t="s">
        <v>286</v>
      </c>
      <c r="E446" s="158" t="s">
        <v>130</v>
      </c>
      <c r="F446" s="283" t="s">
        <v>30</v>
      </c>
      <c r="G446" s="280">
        <v>5000</v>
      </c>
      <c r="H446" s="280">
        <v>5000</v>
      </c>
      <c r="I446" s="280">
        <v>5000</v>
      </c>
    </row>
    <row r="447" spans="1:9" ht="102">
      <c r="A447" s="158" t="s">
        <v>1071</v>
      </c>
      <c r="B447" s="281" t="s">
        <v>320</v>
      </c>
      <c r="C447" s="158" t="s">
        <v>804</v>
      </c>
      <c r="D447" s="158" t="s">
        <v>286</v>
      </c>
      <c r="E447" s="158" t="s">
        <v>131</v>
      </c>
      <c r="F447" s="283"/>
      <c r="G447" s="280">
        <f aca="true" t="shared" si="77" ref="G447:I448">G448</f>
        <v>618085</v>
      </c>
      <c r="H447" s="280">
        <f t="shared" si="77"/>
        <v>618085</v>
      </c>
      <c r="I447" s="280">
        <f t="shared" si="77"/>
        <v>618085</v>
      </c>
    </row>
    <row r="448" spans="1:9" ht="51">
      <c r="A448" s="158" t="s">
        <v>1072</v>
      </c>
      <c r="B448" s="282" t="s">
        <v>4</v>
      </c>
      <c r="C448" s="158" t="s">
        <v>804</v>
      </c>
      <c r="D448" s="158" t="s">
        <v>286</v>
      </c>
      <c r="E448" s="158" t="s">
        <v>131</v>
      </c>
      <c r="F448" s="158" t="s">
        <v>339</v>
      </c>
      <c r="G448" s="280">
        <f t="shared" si="77"/>
        <v>618085</v>
      </c>
      <c r="H448" s="280">
        <f t="shared" si="77"/>
        <v>618085</v>
      </c>
      <c r="I448" s="280">
        <f t="shared" si="77"/>
        <v>618085</v>
      </c>
    </row>
    <row r="449" spans="1:9" ht="25.5">
      <c r="A449" s="158" t="s">
        <v>1073</v>
      </c>
      <c r="B449" s="282" t="s">
        <v>29</v>
      </c>
      <c r="C449" s="158" t="s">
        <v>804</v>
      </c>
      <c r="D449" s="158" t="s">
        <v>286</v>
      </c>
      <c r="E449" s="158" t="s">
        <v>131</v>
      </c>
      <c r="F449" s="158" t="s">
        <v>356</v>
      </c>
      <c r="G449" s="280">
        <v>618085</v>
      </c>
      <c r="H449" s="280">
        <v>618085</v>
      </c>
      <c r="I449" s="280">
        <v>618085</v>
      </c>
    </row>
    <row r="450" spans="1:9" ht="12.75">
      <c r="A450" s="158" t="s">
        <v>1074</v>
      </c>
      <c r="B450" s="282" t="s">
        <v>168</v>
      </c>
      <c r="C450" s="158" t="s">
        <v>804</v>
      </c>
      <c r="D450" s="158" t="s">
        <v>611</v>
      </c>
      <c r="E450" s="158"/>
      <c r="F450" s="283"/>
      <c r="G450" s="280">
        <f aca="true" t="shared" si="78" ref="G450:I454">G451</f>
        <v>46900</v>
      </c>
      <c r="H450" s="280">
        <f t="shared" si="78"/>
        <v>46900</v>
      </c>
      <c r="I450" s="280">
        <f t="shared" si="78"/>
        <v>46900</v>
      </c>
    </row>
    <row r="451" spans="1:9" ht="12.75">
      <c r="A451" s="158" t="s">
        <v>1767</v>
      </c>
      <c r="B451" s="281" t="s">
        <v>26</v>
      </c>
      <c r="C451" s="158" t="s">
        <v>804</v>
      </c>
      <c r="D451" s="158" t="s">
        <v>611</v>
      </c>
      <c r="E451" s="158" t="s">
        <v>65</v>
      </c>
      <c r="F451" s="283"/>
      <c r="G451" s="280">
        <f t="shared" si="78"/>
        <v>46900</v>
      </c>
      <c r="H451" s="280">
        <f t="shared" si="78"/>
        <v>46900</v>
      </c>
      <c r="I451" s="280">
        <f t="shared" si="78"/>
        <v>46900</v>
      </c>
    </row>
    <row r="452" spans="1:9" ht="25.5">
      <c r="A452" s="158" t="s">
        <v>1768</v>
      </c>
      <c r="B452" s="282" t="s">
        <v>27</v>
      </c>
      <c r="C452" s="158" t="s">
        <v>804</v>
      </c>
      <c r="D452" s="158" t="s">
        <v>611</v>
      </c>
      <c r="E452" s="158" t="s">
        <v>132</v>
      </c>
      <c r="F452" s="283"/>
      <c r="G452" s="280">
        <f t="shared" si="78"/>
        <v>46900</v>
      </c>
      <c r="H452" s="280">
        <f t="shared" si="78"/>
        <v>46900</v>
      </c>
      <c r="I452" s="280">
        <f t="shared" si="78"/>
        <v>46900</v>
      </c>
    </row>
    <row r="453" spans="1:9" ht="63.75">
      <c r="A453" s="158" t="s">
        <v>250</v>
      </c>
      <c r="B453" s="282" t="s">
        <v>1037</v>
      </c>
      <c r="C453" s="158" t="s">
        <v>804</v>
      </c>
      <c r="D453" s="158" t="s">
        <v>611</v>
      </c>
      <c r="E453" s="158" t="s">
        <v>133</v>
      </c>
      <c r="F453" s="283"/>
      <c r="G453" s="280">
        <f t="shared" si="78"/>
        <v>46900</v>
      </c>
      <c r="H453" s="280">
        <f t="shared" si="78"/>
        <v>46900</v>
      </c>
      <c r="I453" s="280">
        <f t="shared" si="78"/>
        <v>46900</v>
      </c>
    </row>
    <row r="454" spans="1:9" ht="12.75">
      <c r="A454" s="158" t="s">
        <v>251</v>
      </c>
      <c r="B454" s="282" t="s">
        <v>366</v>
      </c>
      <c r="C454" s="158" t="s">
        <v>804</v>
      </c>
      <c r="D454" s="158" t="s">
        <v>611</v>
      </c>
      <c r="E454" s="158" t="s">
        <v>133</v>
      </c>
      <c r="F454" s="272">
        <v>500</v>
      </c>
      <c r="G454" s="280">
        <f t="shared" si="78"/>
        <v>46900</v>
      </c>
      <c r="H454" s="280">
        <f t="shared" si="78"/>
        <v>46900</v>
      </c>
      <c r="I454" s="280">
        <f t="shared" si="78"/>
        <v>46900</v>
      </c>
    </row>
    <row r="455" spans="1:9" ht="12.75">
      <c r="A455" s="158" t="s">
        <v>252</v>
      </c>
      <c r="B455" s="282" t="s">
        <v>41</v>
      </c>
      <c r="C455" s="158" t="s">
        <v>804</v>
      </c>
      <c r="D455" s="158" t="s">
        <v>611</v>
      </c>
      <c r="E455" s="158" t="s">
        <v>133</v>
      </c>
      <c r="F455" s="272">
        <v>530</v>
      </c>
      <c r="G455" s="280">
        <v>46900</v>
      </c>
      <c r="H455" s="280">
        <v>46900</v>
      </c>
      <c r="I455" s="280">
        <v>46900</v>
      </c>
    </row>
    <row r="456" spans="1:9" ht="12.75">
      <c r="A456" s="158" t="s">
        <v>253</v>
      </c>
      <c r="B456" s="215" t="s">
        <v>629</v>
      </c>
      <c r="C456" s="158" t="s">
        <v>804</v>
      </c>
      <c r="D456" s="158" t="s">
        <v>45</v>
      </c>
      <c r="E456" s="158"/>
      <c r="F456" s="272"/>
      <c r="G456" s="280">
        <f aca="true" t="shared" si="79" ref="G456:I461">G457</f>
        <v>806000</v>
      </c>
      <c r="H456" s="280">
        <f t="shared" si="79"/>
        <v>829200</v>
      </c>
      <c r="I456" s="280">
        <f t="shared" si="79"/>
        <v>0</v>
      </c>
    </row>
    <row r="457" spans="1:9" ht="12.75">
      <c r="A457" s="158" t="s">
        <v>1769</v>
      </c>
      <c r="B457" s="215" t="s">
        <v>44</v>
      </c>
      <c r="C457" s="158" t="s">
        <v>804</v>
      </c>
      <c r="D457" s="158" t="s">
        <v>46</v>
      </c>
      <c r="E457" s="158"/>
      <c r="F457" s="272"/>
      <c r="G457" s="280">
        <f t="shared" si="79"/>
        <v>806000</v>
      </c>
      <c r="H457" s="280">
        <f t="shared" si="79"/>
        <v>829200</v>
      </c>
      <c r="I457" s="280">
        <f t="shared" si="79"/>
        <v>0</v>
      </c>
    </row>
    <row r="458" spans="1:9" ht="12.75">
      <c r="A458" s="158" t="s">
        <v>1770</v>
      </c>
      <c r="B458" s="281" t="s">
        <v>26</v>
      </c>
      <c r="C458" s="158" t="s">
        <v>804</v>
      </c>
      <c r="D458" s="158" t="s">
        <v>46</v>
      </c>
      <c r="E458" s="158" t="s">
        <v>65</v>
      </c>
      <c r="F458" s="272"/>
      <c r="G458" s="280">
        <f t="shared" si="79"/>
        <v>806000</v>
      </c>
      <c r="H458" s="280">
        <f t="shared" si="79"/>
        <v>829200</v>
      </c>
      <c r="I458" s="280">
        <f t="shared" si="79"/>
        <v>0</v>
      </c>
    </row>
    <row r="459" spans="1:9" ht="25.5">
      <c r="A459" s="158" t="s">
        <v>1771</v>
      </c>
      <c r="B459" s="282" t="s">
        <v>27</v>
      </c>
      <c r="C459" s="158" t="s">
        <v>804</v>
      </c>
      <c r="D459" s="158" t="s">
        <v>46</v>
      </c>
      <c r="E459" s="158" t="s">
        <v>132</v>
      </c>
      <c r="F459" s="272"/>
      <c r="G459" s="280">
        <f t="shared" si="79"/>
        <v>806000</v>
      </c>
      <c r="H459" s="280">
        <f t="shared" si="79"/>
        <v>829200</v>
      </c>
      <c r="I459" s="280">
        <f t="shared" si="79"/>
        <v>0</v>
      </c>
    </row>
    <row r="460" spans="1:9" ht="51">
      <c r="A460" s="158" t="s">
        <v>1520</v>
      </c>
      <c r="B460" s="282" t="s">
        <v>1038</v>
      </c>
      <c r="C460" s="158" t="s">
        <v>804</v>
      </c>
      <c r="D460" s="158" t="s">
        <v>46</v>
      </c>
      <c r="E460" s="158" t="s">
        <v>134</v>
      </c>
      <c r="F460" s="272"/>
      <c r="G460" s="280">
        <f t="shared" si="79"/>
        <v>806000</v>
      </c>
      <c r="H460" s="280">
        <f t="shared" si="79"/>
        <v>829200</v>
      </c>
      <c r="I460" s="280">
        <f t="shared" si="79"/>
        <v>0</v>
      </c>
    </row>
    <row r="461" spans="1:9" ht="12.75">
      <c r="A461" s="158" t="s">
        <v>1521</v>
      </c>
      <c r="B461" s="282" t="s">
        <v>366</v>
      </c>
      <c r="C461" s="158" t="s">
        <v>804</v>
      </c>
      <c r="D461" s="158" t="s">
        <v>46</v>
      </c>
      <c r="E461" s="158" t="s">
        <v>134</v>
      </c>
      <c r="F461" s="272">
        <v>500</v>
      </c>
      <c r="G461" s="280">
        <f t="shared" si="79"/>
        <v>806000</v>
      </c>
      <c r="H461" s="280">
        <f t="shared" si="79"/>
        <v>829200</v>
      </c>
      <c r="I461" s="280">
        <f t="shared" si="79"/>
        <v>0</v>
      </c>
    </row>
    <row r="462" spans="1:9" ht="12.75">
      <c r="A462" s="158" t="s">
        <v>1522</v>
      </c>
      <c r="B462" s="282" t="s">
        <v>41</v>
      </c>
      <c r="C462" s="158" t="s">
        <v>804</v>
      </c>
      <c r="D462" s="158" t="s">
        <v>46</v>
      </c>
      <c r="E462" s="158" t="s">
        <v>134</v>
      </c>
      <c r="F462" s="272">
        <v>530</v>
      </c>
      <c r="G462" s="280">
        <v>806000</v>
      </c>
      <c r="H462" s="280">
        <v>829200</v>
      </c>
      <c r="I462" s="280">
        <v>0</v>
      </c>
    </row>
    <row r="463" spans="1:9" ht="12.75">
      <c r="A463" s="158" t="s">
        <v>1523</v>
      </c>
      <c r="B463" s="215" t="s">
        <v>634</v>
      </c>
      <c r="C463" s="158" t="s">
        <v>804</v>
      </c>
      <c r="D463" s="158" t="s">
        <v>330</v>
      </c>
      <c r="E463" s="158"/>
      <c r="F463" s="158"/>
      <c r="G463" s="280">
        <f aca="true" t="shared" si="80" ref="G463:I466">G464</f>
        <v>817700</v>
      </c>
      <c r="H463" s="280">
        <f t="shared" si="80"/>
        <v>817700</v>
      </c>
      <c r="I463" s="280">
        <f t="shared" si="80"/>
        <v>817700</v>
      </c>
    </row>
    <row r="464" spans="1:9" ht="25.5">
      <c r="A464" s="158" t="s">
        <v>1524</v>
      </c>
      <c r="B464" s="215" t="s">
        <v>1605</v>
      </c>
      <c r="C464" s="158" t="s">
        <v>804</v>
      </c>
      <c r="D464" s="158" t="s">
        <v>1117</v>
      </c>
      <c r="E464" s="158"/>
      <c r="F464" s="158"/>
      <c r="G464" s="280">
        <f t="shared" si="80"/>
        <v>817700</v>
      </c>
      <c r="H464" s="280">
        <f t="shared" si="80"/>
        <v>817700</v>
      </c>
      <c r="I464" s="280">
        <f t="shared" si="80"/>
        <v>817700</v>
      </c>
    </row>
    <row r="465" spans="1:9" ht="38.25">
      <c r="A465" s="158" t="s">
        <v>1525</v>
      </c>
      <c r="B465" s="303" t="s">
        <v>568</v>
      </c>
      <c r="C465" s="158" t="s">
        <v>804</v>
      </c>
      <c r="D465" s="158" t="s">
        <v>1117</v>
      </c>
      <c r="E465" s="158" t="s">
        <v>74</v>
      </c>
      <c r="F465" s="158"/>
      <c r="G465" s="280">
        <f t="shared" si="80"/>
        <v>817700</v>
      </c>
      <c r="H465" s="280">
        <f t="shared" si="80"/>
        <v>817700</v>
      </c>
      <c r="I465" s="280">
        <f t="shared" si="80"/>
        <v>817700</v>
      </c>
    </row>
    <row r="466" spans="1:9" ht="38.25">
      <c r="A466" s="158" t="s">
        <v>1526</v>
      </c>
      <c r="B466" s="303" t="s">
        <v>1118</v>
      </c>
      <c r="C466" s="158" t="s">
        <v>804</v>
      </c>
      <c r="D466" s="158" t="s">
        <v>1117</v>
      </c>
      <c r="E466" s="158" t="s">
        <v>1119</v>
      </c>
      <c r="F466" s="158"/>
      <c r="G466" s="280">
        <f>G467</f>
        <v>817700</v>
      </c>
      <c r="H466" s="280">
        <f t="shared" si="80"/>
        <v>817700</v>
      </c>
      <c r="I466" s="280">
        <f t="shared" si="80"/>
        <v>817700</v>
      </c>
    </row>
    <row r="467" spans="1:9" ht="63.75">
      <c r="A467" s="158" t="s">
        <v>254</v>
      </c>
      <c r="B467" s="281" t="s">
        <v>1558</v>
      </c>
      <c r="C467" s="158" t="s">
        <v>804</v>
      </c>
      <c r="D467" s="158" t="s">
        <v>1117</v>
      </c>
      <c r="E467" s="158" t="s">
        <v>1348</v>
      </c>
      <c r="F467" s="158"/>
      <c r="G467" s="280">
        <f aca="true" t="shared" si="81" ref="G467:I468">G468</f>
        <v>817700</v>
      </c>
      <c r="H467" s="280">
        <f t="shared" si="81"/>
        <v>817700</v>
      </c>
      <c r="I467" s="280">
        <f t="shared" si="81"/>
        <v>817700</v>
      </c>
    </row>
    <row r="468" spans="1:9" ht="12.75">
      <c r="A468" s="158" t="s">
        <v>255</v>
      </c>
      <c r="B468" s="282" t="s">
        <v>366</v>
      </c>
      <c r="C468" s="158" t="s">
        <v>804</v>
      </c>
      <c r="D468" s="158" t="s">
        <v>1117</v>
      </c>
      <c r="E468" s="158" t="s">
        <v>1348</v>
      </c>
      <c r="F468" s="158" t="s">
        <v>708</v>
      </c>
      <c r="G468" s="280">
        <f t="shared" si="81"/>
        <v>817700</v>
      </c>
      <c r="H468" s="280">
        <f t="shared" si="81"/>
        <v>817700</v>
      </c>
      <c r="I468" s="280">
        <f t="shared" si="81"/>
        <v>817700</v>
      </c>
    </row>
    <row r="469" spans="1:9" ht="12.75">
      <c r="A469" s="158" t="s">
        <v>256</v>
      </c>
      <c r="B469" s="282" t="s">
        <v>1557</v>
      </c>
      <c r="C469" s="158" t="s">
        <v>804</v>
      </c>
      <c r="D469" s="158" t="s">
        <v>1117</v>
      </c>
      <c r="E469" s="158" t="s">
        <v>1348</v>
      </c>
      <c r="F469" s="158" t="s">
        <v>324</v>
      </c>
      <c r="G469" s="280">
        <v>817700</v>
      </c>
      <c r="H469" s="280">
        <v>817700</v>
      </c>
      <c r="I469" s="280">
        <v>817700</v>
      </c>
    </row>
    <row r="470" spans="1:9" ht="12.75">
      <c r="A470" s="158" t="s">
        <v>257</v>
      </c>
      <c r="B470" s="215" t="s">
        <v>492</v>
      </c>
      <c r="C470" s="158" t="s">
        <v>804</v>
      </c>
      <c r="D470" s="158" t="s">
        <v>11</v>
      </c>
      <c r="E470" s="158"/>
      <c r="F470" s="158"/>
      <c r="G470" s="280">
        <f aca="true" t="shared" si="82" ref="G470:I471">G471</f>
        <v>8795500</v>
      </c>
      <c r="H470" s="280">
        <f t="shared" si="82"/>
        <v>8888000</v>
      </c>
      <c r="I470" s="280">
        <f t="shared" si="82"/>
        <v>8984200</v>
      </c>
    </row>
    <row r="471" spans="1:9" ht="12.75">
      <c r="A471" s="158" t="s">
        <v>258</v>
      </c>
      <c r="B471" s="215" t="s">
        <v>1120</v>
      </c>
      <c r="C471" s="158" t="s">
        <v>804</v>
      </c>
      <c r="D471" s="158" t="s">
        <v>1121</v>
      </c>
      <c r="E471" s="158"/>
      <c r="F471" s="158"/>
      <c r="G471" s="280">
        <f>G472</f>
        <v>8795500</v>
      </c>
      <c r="H471" s="280">
        <f t="shared" si="82"/>
        <v>8888000</v>
      </c>
      <c r="I471" s="280">
        <f t="shared" si="82"/>
        <v>8984200</v>
      </c>
    </row>
    <row r="472" spans="1:9" ht="25.5">
      <c r="A472" s="158" t="s">
        <v>259</v>
      </c>
      <c r="B472" s="281" t="s">
        <v>593</v>
      </c>
      <c r="C472" s="158" t="s">
        <v>804</v>
      </c>
      <c r="D472" s="158" t="s">
        <v>1121</v>
      </c>
      <c r="E472" s="158" t="s">
        <v>82</v>
      </c>
      <c r="F472" s="158"/>
      <c r="G472" s="280">
        <f>G473+G480</f>
        <v>8795500</v>
      </c>
      <c r="H472" s="280">
        <f>H473+H480</f>
        <v>8888000</v>
      </c>
      <c r="I472" s="280">
        <f>I473+I480</f>
        <v>8984200</v>
      </c>
    </row>
    <row r="473" spans="1:9" ht="12.75">
      <c r="A473" s="158" t="s">
        <v>260</v>
      </c>
      <c r="B473" s="215" t="s">
        <v>1122</v>
      </c>
      <c r="C473" s="158" t="s">
        <v>804</v>
      </c>
      <c r="D473" s="158" t="s">
        <v>1121</v>
      </c>
      <c r="E473" s="158" t="s">
        <v>1123</v>
      </c>
      <c r="F473" s="158"/>
      <c r="G473" s="280">
        <f>G477+G474</f>
        <v>8521200</v>
      </c>
      <c r="H473" s="280">
        <f>H477+H474</f>
        <v>8613700</v>
      </c>
      <c r="I473" s="280">
        <f>I477+I474</f>
        <v>8709900</v>
      </c>
    </row>
    <row r="474" spans="1:9" ht="66" customHeight="1">
      <c r="A474" s="158" t="s">
        <v>261</v>
      </c>
      <c r="B474" s="290" t="s">
        <v>1627</v>
      </c>
      <c r="C474" s="158" t="s">
        <v>804</v>
      </c>
      <c r="D474" s="158" t="s">
        <v>1121</v>
      </c>
      <c r="E474" s="158" t="s">
        <v>1556</v>
      </c>
      <c r="F474" s="158"/>
      <c r="G474" s="280">
        <f aca="true" t="shared" si="83" ref="G474:I475">G475</f>
        <v>2312000</v>
      </c>
      <c r="H474" s="280">
        <f t="shared" si="83"/>
        <v>2404500</v>
      </c>
      <c r="I474" s="280">
        <f t="shared" si="83"/>
        <v>2500700</v>
      </c>
    </row>
    <row r="475" spans="1:9" ht="12.75">
      <c r="A475" s="158" t="s">
        <v>402</v>
      </c>
      <c r="B475" s="282" t="s">
        <v>366</v>
      </c>
      <c r="C475" s="158" t="s">
        <v>804</v>
      </c>
      <c r="D475" s="158" t="s">
        <v>1121</v>
      </c>
      <c r="E475" s="158" t="s">
        <v>1556</v>
      </c>
      <c r="F475" s="158" t="s">
        <v>708</v>
      </c>
      <c r="G475" s="280">
        <f t="shared" si="83"/>
        <v>2312000</v>
      </c>
      <c r="H475" s="280">
        <f t="shared" si="83"/>
        <v>2404500</v>
      </c>
      <c r="I475" s="280">
        <f t="shared" si="83"/>
        <v>2500700</v>
      </c>
    </row>
    <row r="476" spans="1:9" ht="12.75">
      <c r="A476" s="158" t="s">
        <v>403</v>
      </c>
      <c r="B476" s="282" t="s">
        <v>1557</v>
      </c>
      <c r="C476" s="158" t="s">
        <v>804</v>
      </c>
      <c r="D476" s="158" t="s">
        <v>1121</v>
      </c>
      <c r="E476" s="158" t="s">
        <v>1556</v>
      </c>
      <c r="F476" s="158" t="s">
        <v>324</v>
      </c>
      <c r="G476" s="280">
        <v>2312000</v>
      </c>
      <c r="H476" s="280">
        <v>2404500</v>
      </c>
      <c r="I476" s="280">
        <v>2500700</v>
      </c>
    </row>
    <row r="477" spans="1:9" ht="76.5">
      <c r="A477" s="158" t="s">
        <v>262</v>
      </c>
      <c r="B477" s="281" t="s">
        <v>1626</v>
      </c>
      <c r="C477" s="158" t="s">
        <v>804</v>
      </c>
      <c r="D477" s="158" t="s">
        <v>1121</v>
      </c>
      <c r="E477" s="158" t="s">
        <v>1328</v>
      </c>
      <c r="F477" s="158"/>
      <c r="G477" s="280">
        <f aca="true" t="shared" si="84" ref="G477:I478">G478</f>
        <v>6209200</v>
      </c>
      <c r="H477" s="280">
        <f t="shared" si="84"/>
        <v>6209200</v>
      </c>
      <c r="I477" s="280">
        <f t="shared" si="84"/>
        <v>6209200</v>
      </c>
    </row>
    <row r="478" spans="1:9" ht="12.75">
      <c r="A478" s="158" t="s">
        <v>263</v>
      </c>
      <c r="B478" s="282" t="s">
        <v>366</v>
      </c>
      <c r="C478" s="158" t="s">
        <v>804</v>
      </c>
      <c r="D478" s="158" t="s">
        <v>1121</v>
      </c>
      <c r="E478" s="158" t="s">
        <v>1328</v>
      </c>
      <c r="F478" s="158" t="s">
        <v>708</v>
      </c>
      <c r="G478" s="280">
        <f t="shared" si="84"/>
        <v>6209200</v>
      </c>
      <c r="H478" s="280">
        <f t="shared" si="84"/>
        <v>6209200</v>
      </c>
      <c r="I478" s="280">
        <f t="shared" si="84"/>
        <v>6209200</v>
      </c>
    </row>
    <row r="479" spans="1:9" ht="12.75">
      <c r="A479" s="158" t="s">
        <v>455</v>
      </c>
      <c r="B479" s="282" t="s">
        <v>1557</v>
      </c>
      <c r="C479" s="158" t="s">
        <v>804</v>
      </c>
      <c r="D479" s="158" t="s">
        <v>1121</v>
      </c>
      <c r="E479" s="158" t="s">
        <v>1328</v>
      </c>
      <c r="F479" s="158" t="s">
        <v>324</v>
      </c>
      <c r="G479" s="280">
        <v>6209200</v>
      </c>
      <c r="H479" s="280">
        <v>6209200</v>
      </c>
      <c r="I479" s="280">
        <v>6209200</v>
      </c>
    </row>
    <row r="480" spans="1:9" ht="25.5">
      <c r="A480" s="158" t="s">
        <v>456</v>
      </c>
      <c r="B480" s="282" t="s">
        <v>1570</v>
      </c>
      <c r="C480" s="158" t="s">
        <v>804</v>
      </c>
      <c r="D480" s="158" t="s">
        <v>1121</v>
      </c>
      <c r="E480" s="158" t="s">
        <v>957</v>
      </c>
      <c r="F480" s="158"/>
      <c r="G480" s="280">
        <f>G481</f>
        <v>274300</v>
      </c>
      <c r="H480" s="280">
        <f>H481</f>
        <v>274300</v>
      </c>
      <c r="I480" s="280">
        <f>I481</f>
        <v>274300</v>
      </c>
    </row>
    <row r="481" spans="1:9" ht="94.5" customHeight="1">
      <c r="A481" s="158" t="s">
        <v>457</v>
      </c>
      <c r="B481" s="282" t="s">
        <v>1628</v>
      </c>
      <c r="C481" s="158" t="s">
        <v>804</v>
      </c>
      <c r="D481" s="158" t="s">
        <v>1121</v>
      </c>
      <c r="E481" s="158" t="s">
        <v>1560</v>
      </c>
      <c r="F481" s="158"/>
      <c r="G481" s="280">
        <f aca="true" t="shared" si="85" ref="G481:I482">G482</f>
        <v>274300</v>
      </c>
      <c r="H481" s="280">
        <f t="shared" si="85"/>
        <v>274300</v>
      </c>
      <c r="I481" s="280">
        <f t="shared" si="85"/>
        <v>274300</v>
      </c>
    </row>
    <row r="482" spans="1:9" ht="12.75">
      <c r="A482" s="158" t="s">
        <v>458</v>
      </c>
      <c r="B482" s="282" t="s">
        <v>366</v>
      </c>
      <c r="C482" s="158" t="s">
        <v>804</v>
      </c>
      <c r="D482" s="158" t="s">
        <v>1121</v>
      </c>
      <c r="E482" s="158" t="s">
        <v>1560</v>
      </c>
      <c r="F482" s="158" t="s">
        <v>708</v>
      </c>
      <c r="G482" s="280">
        <f t="shared" si="85"/>
        <v>274300</v>
      </c>
      <c r="H482" s="280">
        <f t="shared" si="85"/>
        <v>274300</v>
      </c>
      <c r="I482" s="280">
        <f t="shared" si="85"/>
        <v>274300</v>
      </c>
    </row>
    <row r="483" spans="1:9" ht="12.75">
      <c r="A483" s="158" t="s">
        <v>459</v>
      </c>
      <c r="B483" s="282" t="s">
        <v>1557</v>
      </c>
      <c r="C483" s="158" t="s">
        <v>804</v>
      </c>
      <c r="D483" s="158" t="s">
        <v>1121</v>
      </c>
      <c r="E483" s="158" t="s">
        <v>1560</v>
      </c>
      <c r="F483" s="158" t="s">
        <v>324</v>
      </c>
      <c r="G483" s="280">
        <v>274300</v>
      </c>
      <c r="H483" s="280">
        <v>274300</v>
      </c>
      <c r="I483" s="280">
        <v>274300</v>
      </c>
    </row>
    <row r="484" spans="1:9" ht="12.75">
      <c r="A484" s="158" t="s">
        <v>264</v>
      </c>
      <c r="B484" s="215" t="s">
        <v>796</v>
      </c>
      <c r="C484" s="158" t="s">
        <v>804</v>
      </c>
      <c r="D484" s="158" t="s">
        <v>15</v>
      </c>
      <c r="E484" s="158"/>
      <c r="F484" s="158"/>
      <c r="G484" s="280">
        <f aca="true" t="shared" si="86" ref="G484:I486">G485</f>
        <v>151400</v>
      </c>
      <c r="H484" s="280">
        <f t="shared" si="86"/>
        <v>151400</v>
      </c>
      <c r="I484" s="280">
        <f t="shared" si="86"/>
        <v>151400</v>
      </c>
    </row>
    <row r="485" spans="1:9" ht="12.75">
      <c r="A485" s="158" t="s">
        <v>265</v>
      </c>
      <c r="B485" s="215" t="s">
        <v>797</v>
      </c>
      <c r="C485" s="158" t="s">
        <v>804</v>
      </c>
      <c r="D485" s="158" t="s">
        <v>388</v>
      </c>
      <c r="E485" s="158"/>
      <c r="F485" s="158"/>
      <c r="G485" s="280">
        <f t="shared" si="86"/>
        <v>151400</v>
      </c>
      <c r="H485" s="280">
        <f t="shared" si="86"/>
        <v>151400</v>
      </c>
      <c r="I485" s="280">
        <f t="shared" si="86"/>
        <v>151400</v>
      </c>
    </row>
    <row r="486" spans="1:9" ht="12.75">
      <c r="A486" s="158" t="s">
        <v>266</v>
      </c>
      <c r="B486" s="303" t="s">
        <v>26</v>
      </c>
      <c r="C486" s="158" t="s">
        <v>804</v>
      </c>
      <c r="D486" s="158" t="s">
        <v>388</v>
      </c>
      <c r="E486" s="158" t="s">
        <v>65</v>
      </c>
      <c r="F486" s="158"/>
      <c r="G486" s="280">
        <f t="shared" si="86"/>
        <v>151400</v>
      </c>
      <c r="H486" s="280">
        <f t="shared" si="86"/>
        <v>151400</v>
      </c>
      <c r="I486" s="280">
        <f t="shared" si="86"/>
        <v>151400</v>
      </c>
    </row>
    <row r="487" spans="1:9" ht="25.5">
      <c r="A487" s="158" t="s">
        <v>267</v>
      </c>
      <c r="B487" s="303" t="s">
        <v>27</v>
      </c>
      <c r="C487" s="158" t="s">
        <v>804</v>
      </c>
      <c r="D487" s="158" t="s">
        <v>388</v>
      </c>
      <c r="E487" s="158" t="s">
        <v>132</v>
      </c>
      <c r="F487" s="158"/>
      <c r="G487" s="280">
        <f>G490</f>
        <v>151400</v>
      </c>
      <c r="H487" s="280">
        <f>H490</f>
        <v>151400</v>
      </c>
      <c r="I487" s="280">
        <f>I490</f>
        <v>151400</v>
      </c>
    </row>
    <row r="488" spans="1:9" ht="63.75">
      <c r="A488" s="158" t="s">
        <v>268</v>
      </c>
      <c r="B488" s="281" t="s">
        <v>1640</v>
      </c>
      <c r="C488" s="158" t="s">
        <v>804</v>
      </c>
      <c r="D488" s="158" t="s">
        <v>388</v>
      </c>
      <c r="E488" s="158" t="s">
        <v>1349</v>
      </c>
      <c r="F488" s="158"/>
      <c r="G488" s="280">
        <f aca="true" t="shared" si="87" ref="G488:I489">G489</f>
        <v>151400</v>
      </c>
      <c r="H488" s="280">
        <f t="shared" si="87"/>
        <v>151400</v>
      </c>
      <c r="I488" s="280">
        <f t="shared" si="87"/>
        <v>151400</v>
      </c>
    </row>
    <row r="489" spans="1:9" ht="12.75">
      <c r="A489" s="158" t="s">
        <v>269</v>
      </c>
      <c r="B489" s="282" t="s">
        <v>366</v>
      </c>
      <c r="C489" s="158" t="s">
        <v>804</v>
      </c>
      <c r="D489" s="158" t="s">
        <v>388</v>
      </c>
      <c r="E489" s="158" t="s">
        <v>1349</v>
      </c>
      <c r="F489" s="158" t="s">
        <v>708</v>
      </c>
      <c r="G489" s="280">
        <f t="shared" si="87"/>
        <v>151400</v>
      </c>
      <c r="H489" s="280">
        <f t="shared" si="87"/>
        <v>151400</v>
      </c>
      <c r="I489" s="280">
        <f t="shared" si="87"/>
        <v>151400</v>
      </c>
    </row>
    <row r="490" spans="1:9" ht="12.75">
      <c r="A490" s="158" t="s">
        <v>270</v>
      </c>
      <c r="B490" s="282" t="s">
        <v>1557</v>
      </c>
      <c r="C490" s="158" t="s">
        <v>804</v>
      </c>
      <c r="D490" s="158" t="s">
        <v>388</v>
      </c>
      <c r="E490" s="158" t="s">
        <v>1349</v>
      </c>
      <c r="F490" s="158" t="s">
        <v>324</v>
      </c>
      <c r="G490" s="280">
        <v>151400</v>
      </c>
      <c r="H490" s="280">
        <v>151400</v>
      </c>
      <c r="I490" s="280">
        <v>151400</v>
      </c>
    </row>
    <row r="491" spans="1:9" ht="25.5">
      <c r="A491" s="158" t="s">
        <v>271</v>
      </c>
      <c r="B491" s="281" t="s">
        <v>754</v>
      </c>
      <c r="C491" s="158" t="s">
        <v>804</v>
      </c>
      <c r="D491" s="158" t="s">
        <v>730</v>
      </c>
      <c r="E491" s="158"/>
      <c r="F491" s="158"/>
      <c r="G491" s="280">
        <f>G492+G501</f>
        <v>117457534</v>
      </c>
      <c r="H491" s="280">
        <f>H492+H501</f>
        <v>117080194</v>
      </c>
      <c r="I491" s="280">
        <f>I492+I501</f>
        <v>116891984</v>
      </c>
    </row>
    <row r="492" spans="1:9" ht="25.5">
      <c r="A492" s="158" t="s">
        <v>272</v>
      </c>
      <c r="B492" s="281" t="s">
        <v>591</v>
      </c>
      <c r="C492" s="158" t="s">
        <v>804</v>
      </c>
      <c r="D492" s="158" t="s">
        <v>587</v>
      </c>
      <c r="E492" s="158"/>
      <c r="F492" s="158"/>
      <c r="G492" s="280">
        <f aca="true" t="shared" si="88" ref="G492:I493">G493</f>
        <v>29495534</v>
      </c>
      <c r="H492" s="280">
        <f t="shared" si="88"/>
        <v>26573634</v>
      </c>
      <c r="I492" s="280">
        <f t="shared" si="88"/>
        <v>26573634</v>
      </c>
    </row>
    <row r="493" spans="1:9" ht="25.5">
      <c r="A493" s="158" t="s">
        <v>404</v>
      </c>
      <c r="B493" s="215" t="s">
        <v>696</v>
      </c>
      <c r="C493" s="158" t="s">
        <v>804</v>
      </c>
      <c r="D493" s="158" t="s">
        <v>587</v>
      </c>
      <c r="E493" s="158" t="s">
        <v>135</v>
      </c>
      <c r="F493" s="158"/>
      <c r="G493" s="280">
        <f t="shared" si="88"/>
        <v>29495534</v>
      </c>
      <c r="H493" s="280">
        <f t="shared" si="88"/>
        <v>26573634</v>
      </c>
      <c r="I493" s="280">
        <f t="shared" si="88"/>
        <v>26573634</v>
      </c>
    </row>
    <row r="494" spans="1:9" ht="38.25">
      <c r="A494" s="158" t="s">
        <v>405</v>
      </c>
      <c r="B494" s="215" t="s">
        <v>755</v>
      </c>
      <c r="C494" s="158" t="s">
        <v>804</v>
      </c>
      <c r="D494" s="158" t="s">
        <v>587</v>
      </c>
      <c r="E494" s="158" t="s">
        <v>136</v>
      </c>
      <c r="F494" s="158"/>
      <c r="G494" s="280">
        <f>G495+G498</f>
        <v>29495534</v>
      </c>
      <c r="H494" s="280">
        <f>H495+H498</f>
        <v>26573634</v>
      </c>
      <c r="I494" s="280">
        <f>I495+I498</f>
        <v>26573634</v>
      </c>
    </row>
    <row r="495" spans="1:9" ht="89.25">
      <c r="A495" s="158" t="s">
        <v>1075</v>
      </c>
      <c r="B495" s="281" t="s">
        <v>1538</v>
      </c>
      <c r="C495" s="283" t="s">
        <v>804</v>
      </c>
      <c r="D495" s="283" t="s">
        <v>587</v>
      </c>
      <c r="E495" s="283" t="s">
        <v>137</v>
      </c>
      <c r="F495" s="158"/>
      <c r="G495" s="280">
        <f aca="true" t="shared" si="89" ref="G495:I496">G496</f>
        <v>14609600</v>
      </c>
      <c r="H495" s="280">
        <f t="shared" si="89"/>
        <v>11687700</v>
      </c>
      <c r="I495" s="280">
        <f t="shared" si="89"/>
        <v>11687700</v>
      </c>
    </row>
    <row r="496" spans="1:9" ht="12.75">
      <c r="A496" s="158" t="s">
        <v>1076</v>
      </c>
      <c r="B496" s="282" t="s">
        <v>366</v>
      </c>
      <c r="C496" s="283" t="s">
        <v>804</v>
      </c>
      <c r="D496" s="283" t="s">
        <v>587</v>
      </c>
      <c r="E496" s="283" t="s">
        <v>137</v>
      </c>
      <c r="F496" s="158" t="s">
        <v>708</v>
      </c>
      <c r="G496" s="280">
        <f t="shared" si="89"/>
        <v>14609600</v>
      </c>
      <c r="H496" s="280">
        <f t="shared" si="89"/>
        <v>11687700</v>
      </c>
      <c r="I496" s="280">
        <f t="shared" si="89"/>
        <v>11687700</v>
      </c>
    </row>
    <row r="497" spans="1:9" ht="12.75">
      <c r="A497" s="158" t="s">
        <v>1077</v>
      </c>
      <c r="B497" s="281" t="s">
        <v>40</v>
      </c>
      <c r="C497" s="283" t="s">
        <v>804</v>
      </c>
      <c r="D497" s="283" t="s">
        <v>587</v>
      </c>
      <c r="E497" s="283" t="s">
        <v>137</v>
      </c>
      <c r="F497" s="158" t="s">
        <v>460</v>
      </c>
      <c r="G497" s="280">
        <v>14609600</v>
      </c>
      <c r="H497" s="280">
        <v>11687700</v>
      </c>
      <c r="I497" s="280">
        <v>11687700</v>
      </c>
    </row>
    <row r="498" spans="1:9" ht="89.25">
      <c r="A498" s="158" t="s">
        <v>1078</v>
      </c>
      <c r="B498" s="281" t="s">
        <v>1534</v>
      </c>
      <c r="C498" s="283" t="s">
        <v>804</v>
      </c>
      <c r="D498" s="283" t="s">
        <v>587</v>
      </c>
      <c r="E498" s="283" t="s">
        <v>138</v>
      </c>
      <c r="F498" s="158"/>
      <c r="G498" s="280">
        <f>G499</f>
        <v>14885934</v>
      </c>
      <c r="H498" s="280">
        <f aca="true" t="shared" si="90" ref="G498:I499">H499</f>
        <v>14885934</v>
      </c>
      <c r="I498" s="280">
        <f t="shared" si="90"/>
        <v>14885934</v>
      </c>
    </row>
    <row r="499" spans="1:9" ht="12.75">
      <c r="A499" s="158" t="s">
        <v>1079</v>
      </c>
      <c r="B499" s="282" t="s">
        <v>366</v>
      </c>
      <c r="C499" s="283" t="s">
        <v>804</v>
      </c>
      <c r="D499" s="283" t="s">
        <v>587</v>
      </c>
      <c r="E499" s="283" t="s">
        <v>138</v>
      </c>
      <c r="F499" s="158" t="s">
        <v>708</v>
      </c>
      <c r="G499" s="280">
        <f t="shared" si="90"/>
        <v>14885934</v>
      </c>
      <c r="H499" s="280">
        <f t="shared" si="90"/>
        <v>14885934</v>
      </c>
      <c r="I499" s="280">
        <f t="shared" si="90"/>
        <v>14885934</v>
      </c>
    </row>
    <row r="500" spans="1:9" ht="12.75">
      <c r="A500" s="158" t="s">
        <v>1080</v>
      </c>
      <c r="B500" s="281" t="s">
        <v>40</v>
      </c>
      <c r="C500" s="283" t="s">
        <v>804</v>
      </c>
      <c r="D500" s="283" t="s">
        <v>587</v>
      </c>
      <c r="E500" s="283" t="s">
        <v>138</v>
      </c>
      <c r="F500" s="158" t="s">
        <v>460</v>
      </c>
      <c r="G500" s="280">
        <v>14885934</v>
      </c>
      <c r="H500" s="280">
        <v>14885934</v>
      </c>
      <c r="I500" s="280">
        <v>14885934</v>
      </c>
    </row>
    <row r="501" spans="1:9" ht="25.5">
      <c r="A501" s="158" t="s">
        <v>1081</v>
      </c>
      <c r="B501" s="282" t="s">
        <v>143</v>
      </c>
      <c r="C501" s="283" t="s">
        <v>804</v>
      </c>
      <c r="D501" s="283" t="s">
        <v>144</v>
      </c>
      <c r="E501" s="283"/>
      <c r="F501" s="158"/>
      <c r="G501" s="280">
        <f>G502+G507</f>
        <v>87962000</v>
      </c>
      <c r="H501" s="280">
        <f>H502+H507</f>
        <v>90506560</v>
      </c>
      <c r="I501" s="280">
        <f>I502+I507</f>
        <v>90318350</v>
      </c>
    </row>
    <row r="502" spans="1:9" ht="25.5">
      <c r="A502" s="158" t="s">
        <v>1082</v>
      </c>
      <c r="B502" s="215" t="s">
        <v>696</v>
      </c>
      <c r="C502" s="158" t="s">
        <v>804</v>
      </c>
      <c r="D502" s="158" t="s">
        <v>144</v>
      </c>
      <c r="E502" s="158" t="s">
        <v>135</v>
      </c>
      <c r="F502" s="158"/>
      <c r="G502" s="280">
        <f aca="true" t="shared" si="91" ref="G502:I505">G503</f>
        <v>87746400</v>
      </c>
      <c r="H502" s="280">
        <f t="shared" si="91"/>
        <v>90506560</v>
      </c>
      <c r="I502" s="280">
        <f t="shared" si="91"/>
        <v>90318350</v>
      </c>
    </row>
    <row r="503" spans="1:9" ht="38.25">
      <c r="A503" s="158" t="s">
        <v>1083</v>
      </c>
      <c r="B503" s="215" t="s">
        <v>755</v>
      </c>
      <c r="C503" s="158" t="s">
        <v>804</v>
      </c>
      <c r="D503" s="158" t="s">
        <v>144</v>
      </c>
      <c r="E503" s="158" t="s">
        <v>136</v>
      </c>
      <c r="F503" s="158"/>
      <c r="G503" s="280">
        <f t="shared" si="91"/>
        <v>87746400</v>
      </c>
      <c r="H503" s="280">
        <f t="shared" si="91"/>
        <v>90506560</v>
      </c>
      <c r="I503" s="280">
        <f t="shared" si="91"/>
        <v>90318350</v>
      </c>
    </row>
    <row r="504" spans="1:9" ht="89.25">
      <c r="A504" s="158" t="s">
        <v>1084</v>
      </c>
      <c r="B504" s="281" t="s">
        <v>756</v>
      </c>
      <c r="C504" s="283" t="s">
        <v>804</v>
      </c>
      <c r="D504" s="283" t="s">
        <v>144</v>
      </c>
      <c r="E504" s="283" t="s">
        <v>139</v>
      </c>
      <c r="F504" s="158"/>
      <c r="G504" s="280">
        <f t="shared" si="91"/>
        <v>87746400</v>
      </c>
      <c r="H504" s="280">
        <f t="shared" si="91"/>
        <v>90506560</v>
      </c>
      <c r="I504" s="280">
        <f t="shared" si="91"/>
        <v>90318350</v>
      </c>
    </row>
    <row r="505" spans="1:9" ht="12.75">
      <c r="A505" s="158" t="s">
        <v>1085</v>
      </c>
      <c r="B505" s="282" t="s">
        <v>366</v>
      </c>
      <c r="C505" s="283" t="s">
        <v>804</v>
      </c>
      <c r="D505" s="283" t="s">
        <v>144</v>
      </c>
      <c r="E505" s="283" t="s">
        <v>139</v>
      </c>
      <c r="F505" s="158" t="s">
        <v>708</v>
      </c>
      <c r="G505" s="280">
        <f t="shared" si="91"/>
        <v>87746400</v>
      </c>
      <c r="H505" s="280">
        <f t="shared" si="91"/>
        <v>90506560</v>
      </c>
      <c r="I505" s="280">
        <f t="shared" si="91"/>
        <v>90318350</v>
      </c>
    </row>
    <row r="506" spans="1:9" ht="12.75">
      <c r="A506" s="158" t="s">
        <v>406</v>
      </c>
      <c r="B506" s="282" t="s">
        <v>393</v>
      </c>
      <c r="C506" s="283" t="s">
        <v>804</v>
      </c>
      <c r="D506" s="283" t="s">
        <v>144</v>
      </c>
      <c r="E506" s="283" t="s">
        <v>139</v>
      </c>
      <c r="F506" s="158" t="s">
        <v>651</v>
      </c>
      <c r="G506" s="280">
        <v>87746400</v>
      </c>
      <c r="H506" s="280">
        <v>90506560</v>
      </c>
      <c r="I506" s="280">
        <v>90318350</v>
      </c>
    </row>
    <row r="507" spans="1:9" ht="12.75">
      <c r="A507" s="158" t="s">
        <v>407</v>
      </c>
      <c r="B507" s="303" t="s">
        <v>26</v>
      </c>
      <c r="C507" s="283" t="s">
        <v>804</v>
      </c>
      <c r="D507" s="283" t="s">
        <v>144</v>
      </c>
      <c r="E507" s="283" t="s">
        <v>65</v>
      </c>
      <c r="F507" s="158"/>
      <c r="G507" s="280">
        <f aca="true" t="shared" si="92" ref="G507:I508">G508</f>
        <v>215600</v>
      </c>
      <c r="H507" s="280">
        <f t="shared" si="92"/>
        <v>0</v>
      </c>
      <c r="I507" s="280">
        <f t="shared" si="92"/>
        <v>0</v>
      </c>
    </row>
    <row r="508" spans="1:9" ht="25.5">
      <c r="A508" s="158" t="s">
        <v>408</v>
      </c>
      <c r="B508" s="303" t="s">
        <v>27</v>
      </c>
      <c r="C508" s="283" t="s">
        <v>804</v>
      </c>
      <c r="D508" s="283" t="s">
        <v>144</v>
      </c>
      <c r="E508" s="283" t="s">
        <v>132</v>
      </c>
      <c r="F508" s="158"/>
      <c r="G508" s="280">
        <f t="shared" si="92"/>
        <v>215600</v>
      </c>
      <c r="H508" s="280">
        <f t="shared" si="92"/>
        <v>0</v>
      </c>
      <c r="I508" s="280">
        <f t="shared" si="92"/>
        <v>0</v>
      </c>
    </row>
    <row r="509" spans="1:9" ht="54" customHeight="1">
      <c r="A509" s="158" t="s">
        <v>409</v>
      </c>
      <c r="B509" s="282" t="s">
        <v>1650</v>
      </c>
      <c r="C509" s="283" t="s">
        <v>804</v>
      </c>
      <c r="D509" s="283" t="s">
        <v>144</v>
      </c>
      <c r="E509" s="283" t="s">
        <v>1561</v>
      </c>
      <c r="F509" s="158"/>
      <c r="G509" s="280">
        <f aca="true" t="shared" si="93" ref="G509:I510">G510</f>
        <v>215600</v>
      </c>
      <c r="H509" s="280">
        <f t="shared" si="93"/>
        <v>0</v>
      </c>
      <c r="I509" s="280">
        <f t="shared" si="93"/>
        <v>0</v>
      </c>
    </row>
    <row r="510" spans="1:9" ht="12.75">
      <c r="A510" s="158" t="s">
        <v>708</v>
      </c>
      <c r="B510" s="282" t="s">
        <v>366</v>
      </c>
      <c r="C510" s="283" t="s">
        <v>804</v>
      </c>
      <c r="D510" s="283" t="s">
        <v>144</v>
      </c>
      <c r="E510" s="283" t="s">
        <v>1561</v>
      </c>
      <c r="F510" s="158" t="s">
        <v>708</v>
      </c>
      <c r="G510" s="280">
        <f t="shared" si="93"/>
        <v>215600</v>
      </c>
      <c r="H510" s="280">
        <f t="shared" si="93"/>
        <v>0</v>
      </c>
      <c r="I510" s="280">
        <f t="shared" si="93"/>
        <v>0</v>
      </c>
    </row>
    <row r="511" spans="1:9" ht="12.75">
      <c r="A511" s="158" t="s">
        <v>410</v>
      </c>
      <c r="B511" s="282" t="s">
        <v>1557</v>
      </c>
      <c r="C511" s="283" t="s">
        <v>804</v>
      </c>
      <c r="D511" s="283" t="s">
        <v>144</v>
      </c>
      <c r="E511" s="283" t="s">
        <v>1561</v>
      </c>
      <c r="F511" s="158" t="s">
        <v>324</v>
      </c>
      <c r="G511" s="280">
        <f>189000+26600</f>
        <v>215600</v>
      </c>
      <c r="H511" s="280">
        <v>0</v>
      </c>
      <c r="I511" s="280">
        <v>0</v>
      </c>
    </row>
    <row r="512" spans="1:9" ht="12.75">
      <c r="A512" s="158" t="s">
        <v>411</v>
      </c>
      <c r="B512" s="281" t="s">
        <v>870</v>
      </c>
      <c r="C512" s="283"/>
      <c r="D512" s="283"/>
      <c r="E512" s="283"/>
      <c r="F512" s="158"/>
      <c r="G512" s="280"/>
      <c r="H512" s="280">
        <v>9059271</v>
      </c>
      <c r="I512" s="280">
        <v>18288857</v>
      </c>
    </row>
    <row r="513" spans="1:9" s="305" customFormat="1" ht="12.75">
      <c r="A513" s="158" t="s">
        <v>412</v>
      </c>
      <c r="B513" s="300" t="s">
        <v>728</v>
      </c>
      <c r="C513" s="283"/>
      <c r="D513" s="283"/>
      <c r="E513" s="304"/>
      <c r="F513" s="304"/>
      <c r="G513" s="279">
        <f>G39+G205+G299+G431+G11</f>
        <v>682763150</v>
      </c>
      <c r="H513" s="279">
        <f>H39+H205+H299+H431+H11+H512</f>
        <v>651093356</v>
      </c>
      <c r="I513" s="279">
        <f>I39+I205+I299+I431+I11+I512</f>
        <v>646911463</v>
      </c>
    </row>
    <row r="514" ht="12.75" hidden="1"/>
    <row r="515" ht="12.75" hidden="1"/>
    <row r="516" ht="12.75" hidden="1"/>
    <row r="517" spans="2:7" ht="12.75">
      <c r="B517" s="228"/>
      <c r="C517" s="229"/>
      <c r="D517" s="229"/>
      <c r="E517" s="229"/>
      <c r="F517" s="229"/>
      <c r="G517" s="230"/>
    </row>
  </sheetData>
  <sheetProtection/>
  <autoFilter ref="A9:I513"/>
  <mergeCells count="6">
    <mergeCell ref="H1:I1"/>
    <mergeCell ref="H2:I2"/>
    <mergeCell ref="H3:I3"/>
    <mergeCell ref="H4:I4"/>
    <mergeCell ref="A7:I7"/>
    <mergeCell ref="A8:I8"/>
  </mergeCells>
  <printOptions/>
  <pageMargins left="0.7874015748031497" right="0.3937007874015748" top="0.1968503937007874" bottom="0.1968503937007874" header="0.5118110236220472" footer="0.5118110236220472"/>
  <pageSetup fitToHeight="100" fitToWidth="1" horizontalDpi="600" verticalDpi="600" orientation="portrait" paperSize="9" scale="59" r:id="rId1"/>
  <rowBreaks count="4" manualBreakCount="4">
    <brk id="241" max="255" man="1"/>
    <brk id="273" max="255" man="1"/>
    <brk id="417" max="255" man="1"/>
    <brk id="461" max="255" man="1"/>
  </rowBreaks>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H688"/>
  <sheetViews>
    <sheetView view="pageBreakPreview" zoomScale="75" zoomScaleNormal="75" zoomScaleSheetLayoutView="75" zoomScalePageLayoutView="0" workbookViewId="0" topLeftCell="A1">
      <pane xSplit="5" ySplit="10" topLeftCell="F475" activePane="bottomRight" state="frozen"/>
      <selection pane="topLeft" activeCell="A1" sqref="A1"/>
      <selection pane="topRight" activeCell="F1" sqref="F1"/>
      <selection pane="bottomLeft" activeCell="A11" sqref="A11"/>
      <selection pane="bottomRight" activeCell="B485" sqref="B485"/>
    </sheetView>
  </sheetViews>
  <sheetFormatPr defaultColWidth="9.140625" defaultRowHeight="15"/>
  <cols>
    <col min="1" max="1" width="7.140625" style="306" customWidth="1"/>
    <col min="2" max="2" width="63.8515625" style="307" customWidth="1"/>
    <col min="3" max="3" width="15.421875" style="308" customWidth="1"/>
    <col min="4" max="4" width="9.7109375" style="308" customWidth="1"/>
    <col min="5" max="5" width="9.140625" style="308" customWidth="1"/>
    <col min="6" max="6" width="15.00390625" style="308" customWidth="1"/>
    <col min="7" max="7" width="14.421875" style="308" customWidth="1"/>
    <col min="8" max="8" width="16.57421875" style="313" customWidth="1"/>
    <col min="9" max="16384" width="9.140625" style="310" customWidth="1"/>
  </cols>
  <sheetData>
    <row r="1" spans="7:8" ht="15" customHeight="1">
      <c r="G1" s="458" t="s">
        <v>592</v>
      </c>
      <c r="H1" s="458"/>
    </row>
    <row r="2" spans="7:8" ht="15" customHeight="1">
      <c r="G2" s="457" t="s">
        <v>1131</v>
      </c>
      <c r="H2" s="457"/>
    </row>
    <row r="3" spans="7:8" ht="15" customHeight="1">
      <c r="G3" s="457" t="s">
        <v>318</v>
      </c>
      <c r="H3" s="457"/>
    </row>
    <row r="4" spans="2:8" ht="15" customHeight="1">
      <c r="B4" s="311"/>
      <c r="G4" s="457" t="s">
        <v>1562</v>
      </c>
      <c r="H4" s="457"/>
    </row>
    <row r="5" spans="2:8" ht="15" customHeight="1">
      <c r="B5" s="311"/>
      <c r="G5" s="312"/>
      <c r="H5" s="312"/>
    </row>
    <row r="6" spans="3:8" ht="12.75">
      <c r="C6" s="314"/>
      <c r="D6" s="314"/>
      <c r="E6" s="314"/>
      <c r="F6" s="314"/>
      <c r="G6" s="314"/>
      <c r="H6" s="315"/>
    </row>
    <row r="7" spans="1:8" ht="43.5" customHeight="1">
      <c r="A7" s="459" t="s">
        <v>1667</v>
      </c>
      <c r="B7" s="459"/>
      <c r="C7" s="459"/>
      <c r="D7" s="459"/>
      <c r="E7" s="459"/>
      <c r="F7" s="459"/>
      <c r="G7" s="459"/>
      <c r="H7" s="459"/>
    </row>
    <row r="8" spans="1:8" ht="12.75">
      <c r="A8" s="276"/>
      <c r="B8" s="316"/>
      <c r="C8" s="316"/>
      <c r="D8" s="316"/>
      <c r="E8" s="316"/>
      <c r="F8" s="317"/>
      <c r="G8" s="317"/>
      <c r="H8" s="317"/>
    </row>
    <row r="9" ht="12.75">
      <c r="H9" s="312" t="s">
        <v>278</v>
      </c>
    </row>
    <row r="10" spans="1:8" ht="60" customHeight="1">
      <c r="A10" s="318" t="s">
        <v>713</v>
      </c>
      <c r="B10" s="318" t="s">
        <v>641</v>
      </c>
      <c r="C10" s="319" t="s">
        <v>642</v>
      </c>
      <c r="D10" s="319" t="s">
        <v>643</v>
      </c>
      <c r="E10" s="319" t="s">
        <v>644</v>
      </c>
      <c r="F10" s="320" t="s">
        <v>1043</v>
      </c>
      <c r="G10" s="320" t="s">
        <v>1335</v>
      </c>
      <c r="H10" s="320" t="s">
        <v>1619</v>
      </c>
    </row>
    <row r="11" spans="1:8" ht="12.75">
      <c r="A11" s="283"/>
      <c r="B11" s="319" t="s">
        <v>714</v>
      </c>
      <c r="C11" s="319" t="s">
        <v>717</v>
      </c>
      <c r="D11" s="319" t="s">
        <v>719</v>
      </c>
      <c r="E11" s="319" t="s">
        <v>462</v>
      </c>
      <c r="F11" s="319" t="s">
        <v>463</v>
      </c>
      <c r="G11" s="319" t="s">
        <v>464</v>
      </c>
      <c r="H11" s="321">
        <v>7</v>
      </c>
    </row>
    <row r="12" spans="1:8" s="324" customFormat="1" ht="25.5">
      <c r="A12" s="283" t="s">
        <v>714</v>
      </c>
      <c r="B12" s="298" t="s">
        <v>19</v>
      </c>
      <c r="C12" s="322" t="s">
        <v>92</v>
      </c>
      <c r="D12" s="322" t="s">
        <v>645</v>
      </c>
      <c r="E12" s="322" t="s">
        <v>645</v>
      </c>
      <c r="F12" s="323">
        <f>F13+F43+F97+F112+F138</f>
        <v>382454716</v>
      </c>
      <c r="G12" s="323">
        <f>G13+G43+G97+G112+G138</f>
        <v>364682130</v>
      </c>
      <c r="H12" s="323">
        <f>H13+H43+H97+H112+H138</f>
        <v>353372356</v>
      </c>
    </row>
    <row r="13" spans="1:8" s="324" customFormat="1" ht="12.75">
      <c r="A13" s="283" t="s">
        <v>717</v>
      </c>
      <c r="B13" s="325" t="s">
        <v>36</v>
      </c>
      <c r="C13" s="322" t="s">
        <v>107</v>
      </c>
      <c r="D13" s="322" t="s">
        <v>645</v>
      </c>
      <c r="E13" s="322" t="s">
        <v>645</v>
      </c>
      <c r="F13" s="323">
        <f>F19+F24+F33+F38+F14</f>
        <v>96646200</v>
      </c>
      <c r="G13" s="323">
        <f>G19+G24+G33+G38+G14</f>
        <v>92016000</v>
      </c>
      <c r="H13" s="323">
        <f>H19+H24+H33+H38+H14</f>
        <v>93276000</v>
      </c>
    </row>
    <row r="14" spans="1:8" ht="196.5" customHeight="1">
      <c r="A14" s="283" t="s">
        <v>719</v>
      </c>
      <c r="B14" s="282" t="s">
        <v>1606</v>
      </c>
      <c r="C14" s="158" t="s">
        <v>584</v>
      </c>
      <c r="D14" s="158"/>
      <c r="E14" s="283"/>
      <c r="F14" s="326">
        <f aca="true" t="shared" si="0" ref="F14:H17">F15</f>
        <v>23240000</v>
      </c>
      <c r="G14" s="326">
        <f t="shared" si="0"/>
        <v>23240000</v>
      </c>
      <c r="H14" s="326">
        <f t="shared" si="0"/>
        <v>23240000</v>
      </c>
    </row>
    <row r="15" spans="1:8" ht="25.5">
      <c r="A15" s="283" t="s">
        <v>462</v>
      </c>
      <c r="B15" s="282" t="s">
        <v>332</v>
      </c>
      <c r="C15" s="158" t="s">
        <v>584</v>
      </c>
      <c r="D15" s="158" t="s">
        <v>632</v>
      </c>
      <c r="E15" s="283" t="s">
        <v>645</v>
      </c>
      <c r="F15" s="326">
        <f t="shared" si="0"/>
        <v>23240000</v>
      </c>
      <c r="G15" s="326">
        <f t="shared" si="0"/>
        <v>23240000</v>
      </c>
      <c r="H15" s="326">
        <f t="shared" si="0"/>
        <v>23240000</v>
      </c>
    </row>
    <row r="16" spans="1:8" ht="12.75">
      <c r="A16" s="283" t="s">
        <v>463</v>
      </c>
      <c r="B16" s="282" t="s">
        <v>333</v>
      </c>
      <c r="C16" s="158" t="s">
        <v>584</v>
      </c>
      <c r="D16" s="158" t="s">
        <v>633</v>
      </c>
      <c r="E16" s="283" t="s">
        <v>645</v>
      </c>
      <c r="F16" s="326">
        <f t="shared" si="0"/>
        <v>23240000</v>
      </c>
      <c r="G16" s="326">
        <f t="shared" si="0"/>
        <v>23240000</v>
      </c>
      <c r="H16" s="326">
        <f t="shared" si="0"/>
        <v>23240000</v>
      </c>
    </row>
    <row r="17" spans="1:8" ht="12.75">
      <c r="A17" s="283" t="s">
        <v>464</v>
      </c>
      <c r="B17" s="286" t="s">
        <v>461</v>
      </c>
      <c r="C17" s="158" t="s">
        <v>584</v>
      </c>
      <c r="D17" s="283" t="s">
        <v>633</v>
      </c>
      <c r="E17" s="283" t="s">
        <v>13</v>
      </c>
      <c r="F17" s="326">
        <f>F18</f>
        <v>23240000</v>
      </c>
      <c r="G17" s="326">
        <f t="shared" si="0"/>
        <v>23240000</v>
      </c>
      <c r="H17" s="326">
        <f t="shared" si="0"/>
        <v>23240000</v>
      </c>
    </row>
    <row r="18" spans="1:8" ht="12.75">
      <c r="A18" s="283" t="s">
        <v>465</v>
      </c>
      <c r="B18" s="215" t="s">
        <v>334</v>
      </c>
      <c r="C18" s="158" t="s">
        <v>584</v>
      </c>
      <c r="D18" s="283" t="s">
        <v>633</v>
      </c>
      <c r="E18" s="283" t="s">
        <v>290</v>
      </c>
      <c r="F18" s="280">
        <v>23240000</v>
      </c>
      <c r="G18" s="280">
        <v>23240000</v>
      </c>
      <c r="H18" s="280">
        <v>23240000</v>
      </c>
    </row>
    <row r="19" spans="1:8" s="324" customFormat="1" ht="139.5" customHeight="1">
      <c r="A19" s="283" t="s">
        <v>466</v>
      </c>
      <c r="B19" s="302" t="s">
        <v>1613</v>
      </c>
      <c r="C19" s="158" t="s">
        <v>124</v>
      </c>
      <c r="D19" s="283" t="s">
        <v>645</v>
      </c>
      <c r="E19" s="283" t="s">
        <v>645</v>
      </c>
      <c r="F19" s="326">
        <f aca="true" t="shared" si="1" ref="F19:H22">F20</f>
        <v>156000</v>
      </c>
      <c r="G19" s="326">
        <f t="shared" si="1"/>
        <v>156000</v>
      </c>
      <c r="H19" s="326">
        <f t="shared" si="1"/>
        <v>156000</v>
      </c>
    </row>
    <row r="20" spans="1:8" s="324" customFormat="1" ht="25.5">
      <c r="A20" s="283" t="s">
        <v>467</v>
      </c>
      <c r="B20" s="282" t="s">
        <v>332</v>
      </c>
      <c r="C20" s="158" t="s">
        <v>124</v>
      </c>
      <c r="D20" s="283" t="s">
        <v>632</v>
      </c>
      <c r="E20" s="283" t="s">
        <v>645</v>
      </c>
      <c r="F20" s="326">
        <f t="shared" si="1"/>
        <v>156000</v>
      </c>
      <c r="G20" s="326">
        <f t="shared" si="1"/>
        <v>156000</v>
      </c>
      <c r="H20" s="326">
        <f t="shared" si="1"/>
        <v>156000</v>
      </c>
    </row>
    <row r="21" spans="1:8" s="324" customFormat="1" ht="12.75">
      <c r="A21" s="283" t="s">
        <v>468</v>
      </c>
      <c r="B21" s="282" t="s">
        <v>333</v>
      </c>
      <c r="C21" s="158" t="s">
        <v>124</v>
      </c>
      <c r="D21" s="283" t="s">
        <v>633</v>
      </c>
      <c r="E21" s="283" t="s">
        <v>645</v>
      </c>
      <c r="F21" s="326">
        <f t="shared" si="1"/>
        <v>156000</v>
      </c>
      <c r="G21" s="326">
        <f t="shared" si="1"/>
        <v>156000</v>
      </c>
      <c r="H21" s="326">
        <f t="shared" si="1"/>
        <v>156000</v>
      </c>
    </row>
    <row r="22" spans="1:8" s="324" customFormat="1" ht="12.75">
      <c r="A22" s="283" t="s">
        <v>469</v>
      </c>
      <c r="B22" s="282" t="s">
        <v>313</v>
      </c>
      <c r="C22" s="158" t="s">
        <v>124</v>
      </c>
      <c r="D22" s="283" t="s">
        <v>633</v>
      </c>
      <c r="E22" s="283" t="s">
        <v>16</v>
      </c>
      <c r="F22" s="326">
        <f t="shared" si="1"/>
        <v>156000</v>
      </c>
      <c r="G22" s="326">
        <f t="shared" si="1"/>
        <v>156000</v>
      </c>
      <c r="H22" s="326">
        <f t="shared" si="1"/>
        <v>156000</v>
      </c>
    </row>
    <row r="23" spans="1:8" s="324" customFormat="1" ht="12.75">
      <c r="A23" s="283" t="s">
        <v>470</v>
      </c>
      <c r="B23" s="282" t="s">
        <v>646</v>
      </c>
      <c r="C23" s="158" t="s">
        <v>124</v>
      </c>
      <c r="D23" s="283" t="s">
        <v>633</v>
      </c>
      <c r="E23" s="283" t="s">
        <v>296</v>
      </c>
      <c r="F23" s="280">
        <v>156000</v>
      </c>
      <c r="G23" s="280">
        <v>156000</v>
      </c>
      <c r="H23" s="280">
        <v>156000</v>
      </c>
    </row>
    <row r="24" spans="1:8" s="324" customFormat="1" ht="96.75" customHeight="1">
      <c r="A24" s="283" t="s">
        <v>300</v>
      </c>
      <c r="B24" s="282" t="s">
        <v>1615</v>
      </c>
      <c r="C24" s="288" t="s">
        <v>126</v>
      </c>
      <c r="D24" s="283" t="s">
        <v>645</v>
      </c>
      <c r="E24" s="283" t="s">
        <v>645</v>
      </c>
      <c r="F24" s="326">
        <f>F29+F25</f>
        <v>1852400</v>
      </c>
      <c r="G24" s="326">
        <f>G29+G25</f>
        <v>1852400</v>
      </c>
      <c r="H24" s="326">
        <f>H29+H25</f>
        <v>1852400</v>
      </c>
    </row>
    <row r="25" spans="1:8" s="324" customFormat="1" ht="38.25">
      <c r="A25" s="283" t="s">
        <v>471</v>
      </c>
      <c r="B25" s="282" t="s">
        <v>955</v>
      </c>
      <c r="C25" s="288" t="s">
        <v>126</v>
      </c>
      <c r="D25" s="283" t="s">
        <v>145</v>
      </c>
      <c r="E25" s="283"/>
      <c r="F25" s="326">
        <f aca="true" t="shared" si="2" ref="F25:G27">F26</f>
        <v>37048</v>
      </c>
      <c r="G25" s="326">
        <f t="shared" si="2"/>
        <v>37048</v>
      </c>
      <c r="H25" s="326">
        <f>H26</f>
        <v>37048</v>
      </c>
    </row>
    <row r="26" spans="1:8" s="324" customFormat="1" ht="25.5">
      <c r="A26" s="283" t="s">
        <v>472</v>
      </c>
      <c r="B26" s="282" t="s">
        <v>390</v>
      </c>
      <c r="C26" s="288" t="s">
        <v>126</v>
      </c>
      <c r="D26" s="283" t="s">
        <v>721</v>
      </c>
      <c r="E26" s="283"/>
      <c r="F26" s="326">
        <f t="shared" si="2"/>
        <v>37048</v>
      </c>
      <c r="G26" s="326">
        <f t="shared" si="2"/>
        <v>37048</v>
      </c>
      <c r="H26" s="326">
        <f>H27</f>
        <v>37048</v>
      </c>
    </row>
    <row r="27" spans="1:8" s="324" customFormat="1" ht="12.75">
      <c r="A27" s="283" t="s">
        <v>473</v>
      </c>
      <c r="B27" s="282" t="s">
        <v>313</v>
      </c>
      <c r="C27" s="288" t="s">
        <v>126</v>
      </c>
      <c r="D27" s="283" t="s">
        <v>721</v>
      </c>
      <c r="E27" s="283" t="s">
        <v>16</v>
      </c>
      <c r="F27" s="326">
        <f t="shared" si="2"/>
        <v>37048</v>
      </c>
      <c r="G27" s="326">
        <f t="shared" si="2"/>
        <v>37048</v>
      </c>
      <c r="H27" s="326">
        <f>H28</f>
        <v>37048</v>
      </c>
    </row>
    <row r="28" spans="1:8" s="324" customFormat="1" ht="12.75">
      <c r="A28" s="283" t="s">
        <v>474</v>
      </c>
      <c r="B28" s="281" t="s">
        <v>369</v>
      </c>
      <c r="C28" s="288" t="s">
        <v>126</v>
      </c>
      <c r="D28" s="283" t="s">
        <v>721</v>
      </c>
      <c r="E28" s="283" t="s">
        <v>7</v>
      </c>
      <c r="F28" s="280">
        <v>37048</v>
      </c>
      <c r="G28" s="280">
        <v>37048</v>
      </c>
      <c r="H28" s="280">
        <v>37048</v>
      </c>
    </row>
    <row r="29" spans="1:8" s="324" customFormat="1" ht="12.75">
      <c r="A29" s="283" t="s">
        <v>475</v>
      </c>
      <c r="B29" s="282" t="s">
        <v>37</v>
      </c>
      <c r="C29" s="288" t="s">
        <v>126</v>
      </c>
      <c r="D29" s="283" t="s">
        <v>158</v>
      </c>
      <c r="E29" s="283" t="s">
        <v>645</v>
      </c>
      <c r="F29" s="326">
        <f aca="true" t="shared" si="3" ref="F29:G31">F30</f>
        <v>1815352</v>
      </c>
      <c r="G29" s="326">
        <f t="shared" si="3"/>
        <v>1815352</v>
      </c>
      <c r="H29" s="326">
        <f>H30</f>
        <v>1815352</v>
      </c>
    </row>
    <row r="30" spans="1:8" s="324" customFormat="1" ht="25.5">
      <c r="A30" s="283" t="s">
        <v>489</v>
      </c>
      <c r="B30" s="282" t="s">
        <v>331</v>
      </c>
      <c r="C30" s="288" t="s">
        <v>126</v>
      </c>
      <c r="D30" s="283" t="s">
        <v>159</v>
      </c>
      <c r="E30" s="283" t="s">
        <v>645</v>
      </c>
      <c r="F30" s="326">
        <f t="shared" si="3"/>
        <v>1815352</v>
      </c>
      <c r="G30" s="326">
        <f t="shared" si="3"/>
        <v>1815352</v>
      </c>
      <c r="H30" s="326">
        <f>H31</f>
        <v>1815352</v>
      </c>
    </row>
    <row r="31" spans="1:8" s="324" customFormat="1" ht="12.75">
      <c r="A31" s="283" t="s">
        <v>490</v>
      </c>
      <c r="B31" s="282" t="s">
        <v>313</v>
      </c>
      <c r="C31" s="288" t="s">
        <v>126</v>
      </c>
      <c r="D31" s="283" t="s">
        <v>159</v>
      </c>
      <c r="E31" s="283" t="s">
        <v>16</v>
      </c>
      <c r="F31" s="326">
        <f t="shared" si="3"/>
        <v>1815352</v>
      </c>
      <c r="G31" s="326">
        <f t="shared" si="3"/>
        <v>1815352</v>
      </c>
      <c r="H31" s="326">
        <f>H32</f>
        <v>1815352</v>
      </c>
    </row>
    <row r="32" spans="1:8" s="324" customFormat="1" ht="12.75">
      <c r="A32" s="283" t="s">
        <v>491</v>
      </c>
      <c r="B32" s="281" t="s">
        <v>369</v>
      </c>
      <c r="C32" s="288" t="s">
        <v>126</v>
      </c>
      <c r="D32" s="283" t="s">
        <v>159</v>
      </c>
      <c r="E32" s="283" t="s">
        <v>7</v>
      </c>
      <c r="F32" s="280">
        <v>1815352</v>
      </c>
      <c r="G32" s="280">
        <v>1815352</v>
      </c>
      <c r="H32" s="280">
        <v>1815352</v>
      </c>
    </row>
    <row r="33" spans="1:8" ht="206.25" customHeight="1">
      <c r="A33" s="283" t="s">
        <v>301</v>
      </c>
      <c r="B33" s="282" t="s">
        <v>1607</v>
      </c>
      <c r="C33" s="288" t="s">
        <v>108</v>
      </c>
      <c r="D33" s="283" t="s">
        <v>645</v>
      </c>
      <c r="E33" s="283" t="s">
        <v>645</v>
      </c>
      <c r="F33" s="326">
        <f aca="true" t="shared" si="4" ref="F33:H36">F34</f>
        <v>27587600</v>
      </c>
      <c r="G33" s="326">
        <f t="shared" si="4"/>
        <v>27587600</v>
      </c>
      <c r="H33" s="326">
        <f t="shared" si="4"/>
        <v>27587600</v>
      </c>
    </row>
    <row r="34" spans="1:8" ht="39" customHeight="1">
      <c r="A34" s="283" t="s">
        <v>494</v>
      </c>
      <c r="B34" s="282" t="s">
        <v>332</v>
      </c>
      <c r="C34" s="288" t="s">
        <v>108</v>
      </c>
      <c r="D34" s="288" t="s">
        <v>632</v>
      </c>
      <c r="E34" s="283" t="s">
        <v>645</v>
      </c>
      <c r="F34" s="326">
        <f t="shared" si="4"/>
        <v>27587600</v>
      </c>
      <c r="G34" s="326">
        <f t="shared" si="4"/>
        <v>27587600</v>
      </c>
      <c r="H34" s="326">
        <f t="shared" si="4"/>
        <v>27587600</v>
      </c>
    </row>
    <row r="35" spans="1:8" ht="12.75">
      <c r="A35" s="283" t="s">
        <v>798</v>
      </c>
      <c r="B35" s="282" t="s">
        <v>333</v>
      </c>
      <c r="C35" s="288" t="s">
        <v>108</v>
      </c>
      <c r="D35" s="283" t="s">
        <v>633</v>
      </c>
      <c r="E35" s="283" t="s">
        <v>645</v>
      </c>
      <c r="F35" s="326">
        <f t="shared" si="4"/>
        <v>27587600</v>
      </c>
      <c r="G35" s="326">
        <f t="shared" si="4"/>
        <v>27587600</v>
      </c>
      <c r="H35" s="326">
        <f t="shared" si="4"/>
        <v>27587600</v>
      </c>
    </row>
    <row r="36" spans="1:8" ht="12.75">
      <c r="A36" s="283" t="s">
        <v>799</v>
      </c>
      <c r="B36" s="286" t="s">
        <v>461</v>
      </c>
      <c r="C36" s="288" t="s">
        <v>108</v>
      </c>
      <c r="D36" s="283" t="s">
        <v>633</v>
      </c>
      <c r="E36" s="283" t="s">
        <v>13</v>
      </c>
      <c r="F36" s="326">
        <f>F37</f>
        <v>27587600</v>
      </c>
      <c r="G36" s="326">
        <f t="shared" si="4"/>
        <v>27587600</v>
      </c>
      <c r="H36" s="326">
        <f t="shared" si="4"/>
        <v>27587600</v>
      </c>
    </row>
    <row r="37" spans="1:8" ht="12.75">
      <c r="A37" s="283" t="s">
        <v>800</v>
      </c>
      <c r="B37" s="215" t="s">
        <v>334</v>
      </c>
      <c r="C37" s="288" t="s">
        <v>108</v>
      </c>
      <c r="D37" s="283" t="s">
        <v>633</v>
      </c>
      <c r="E37" s="283" t="s">
        <v>290</v>
      </c>
      <c r="F37" s="280">
        <v>27587600</v>
      </c>
      <c r="G37" s="280">
        <v>27587600</v>
      </c>
      <c r="H37" s="280">
        <v>27587600</v>
      </c>
    </row>
    <row r="38" spans="1:8" ht="66" customHeight="1">
      <c r="A38" s="283" t="s">
        <v>727</v>
      </c>
      <c r="B38" s="282" t="s">
        <v>566</v>
      </c>
      <c r="C38" s="158" t="s">
        <v>109</v>
      </c>
      <c r="D38" s="283" t="s">
        <v>645</v>
      </c>
      <c r="E38" s="283" t="s">
        <v>645</v>
      </c>
      <c r="F38" s="326">
        <f aca="true" t="shared" si="5" ref="F38:H41">F39</f>
        <v>43810200</v>
      </c>
      <c r="G38" s="326">
        <f t="shared" si="5"/>
        <v>39180000</v>
      </c>
      <c r="H38" s="326">
        <f t="shared" si="5"/>
        <v>40440000</v>
      </c>
    </row>
    <row r="39" spans="1:8" ht="25.5">
      <c r="A39" s="283" t="s">
        <v>602</v>
      </c>
      <c r="B39" s="282" t="s">
        <v>332</v>
      </c>
      <c r="C39" s="158" t="s">
        <v>109</v>
      </c>
      <c r="D39" s="283" t="s">
        <v>632</v>
      </c>
      <c r="E39" s="283" t="s">
        <v>645</v>
      </c>
      <c r="F39" s="326">
        <f t="shared" si="5"/>
        <v>43810200</v>
      </c>
      <c r="G39" s="326">
        <f t="shared" si="5"/>
        <v>39180000</v>
      </c>
      <c r="H39" s="326">
        <f t="shared" si="5"/>
        <v>40440000</v>
      </c>
    </row>
    <row r="40" spans="1:8" ht="12.75">
      <c r="A40" s="283" t="s">
        <v>302</v>
      </c>
      <c r="B40" s="282" t="s">
        <v>333</v>
      </c>
      <c r="C40" s="158" t="s">
        <v>109</v>
      </c>
      <c r="D40" s="283" t="s">
        <v>633</v>
      </c>
      <c r="E40" s="283" t="s">
        <v>645</v>
      </c>
      <c r="F40" s="326">
        <f t="shared" si="5"/>
        <v>43810200</v>
      </c>
      <c r="G40" s="326">
        <f t="shared" si="5"/>
        <v>39180000</v>
      </c>
      <c r="H40" s="326">
        <f t="shared" si="5"/>
        <v>40440000</v>
      </c>
    </row>
    <row r="41" spans="1:8" ht="12.75">
      <c r="A41" s="283" t="s">
        <v>303</v>
      </c>
      <c r="B41" s="286" t="s">
        <v>461</v>
      </c>
      <c r="C41" s="158" t="s">
        <v>109</v>
      </c>
      <c r="D41" s="283" t="s">
        <v>633</v>
      </c>
      <c r="E41" s="283" t="s">
        <v>13</v>
      </c>
      <c r="F41" s="326">
        <f t="shared" si="5"/>
        <v>43810200</v>
      </c>
      <c r="G41" s="326">
        <f t="shared" si="5"/>
        <v>39180000</v>
      </c>
      <c r="H41" s="326">
        <f t="shared" si="5"/>
        <v>40440000</v>
      </c>
    </row>
    <row r="42" spans="1:8" ht="12.75">
      <c r="A42" s="283" t="s">
        <v>304</v>
      </c>
      <c r="B42" s="215" t="s">
        <v>334</v>
      </c>
      <c r="C42" s="158" t="s">
        <v>109</v>
      </c>
      <c r="D42" s="283" t="s">
        <v>633</v>
      </c>
      <c r="E42" s="283" t="s">
        <v>290</v>
      </c>
      <c r="F42" s="280">
        <v>43810200</v>
      </c>
      <c r="G42" s="280">
        <f>40180000-1000000</f>
        <v>39180000</v>
      </c>
      <c r="H42" s="280">
        <v>40440000</v>
      </c>
    </row>
    <row r="43" spans="1:8" s="324" customFormat="1" ht="12.75">
      <c r="A43" s="283" t="s">
        <v>305</v>
      </c>
      <c r="B43" s="327" t="s">
        <v>552</v>
      </c>
      <c r="C43" s="322" t="s">
        <v>110</v>
      </c>
      <c r="D43" s="322" t="s">
        <v>645</v>
      </c>
      <c r="E43" s="322" t="s">
        <v>645</v>
      </c>
      <c r="F43" s="323">
        <f>F59+F64+F77+F82+F49+F44+F55+F87+F92</f>
        <v>233444416</v>
      </c>
      <c r="G43" s="323">
        <f>G59+G64+G77+G82+G49+G44+G55+G87+G92</f>
        <v>224433030</v>
      </c>
      <c r="H43" s="323">
        <f>H59+H64+H77+H82+H49+H44+H55+H87+H92</f>
        <v>216653256</v>
      </c>
    </row>
    <row r="44" spans="1:8" ht="111" customHeight="1">
      <c r="A44" s="283" t="s">
        <v>306</v>
      </c>
      <c r="B44" s="282" t="s">
        <v>1612</v>
      </c>
      <c r="C44" s="158" t="s">
        <v>1611</v>
      </c>
      <c r="D44" s="283"/>
      <c r="E44" s="283"/>
      <c r="F44" s="326">
        <f aca="true" t="shared" si="6" ref="F44:H47">F45</f>
        <v>606061</v>
      </c>
      <c r="G44" s="326">
        <f t="shared" si="6"/>
        <v>0</v>
      </c>
      <c r="H44" s="326">
        <f t="shared" si="6"/>
        <v>0</v>
      </c>
    </row>
    <row r="45" spans="1:8" ht="25.5">
      <c r="A45" s="283" t="s">
        <v>380</v>
      </c>
      <c r="B45" s="282" t="s">
        <v>332</v>
      </c>
      <c r="C45" s="158" t="s">
        <v>1611</v>
      </c>
      <c r="D45" s="283" t="s">
        <v>632</v>
      </c>
      <c r="E45" s="283" t="s">
        <v>645</v>
      </c>
      <c r="F45" s="326">
        <f t="shared" si="6"/>
        <v>606061</v>
      </c>
      <c r="G45" s="326">
        <f t="shared" si="6"/>
        <v>0</v>
      </c>
      <c r="H45" s="326">
        <f t="shared" si="6"/>
        <v>0</v>
      </c>
    </row>
    <row r="46" spans="1:8" ht="12.75">
      <c r="A46" s="283" t="s">
        <v>307</v>
      </c>
      <c r="B46" s="282" t="s">
        <v>333</v>
      </c>
      <c r="C46" s="158" t="s">
        <v>1611</v>
      </c>
      <c r="D46" s="283" t="s">
        <v>633</v>
      </c>
      <c r="E46" s="283"/>
      <c r="F46" s="326">
        <f t="shared" si="6"/>
        <v>606061</v>
      </c>
      <c r="G46" s="326">
        <f t="shared" si="6"/>
        <v>0</v>
      </c>
      <c r="H46" s="326">
        <f t="shared" si="6"/>
        <v>0</v>
      </c>
    </row>
    <row r="47" spans="1:8" ht="12.75">
      <c r="A47" s="283" t="s">
        <v>308</v>
      </c>
      <c r="B47" s="286" t="s">
        <v>461</v>
      </c>
      <c r="C47" s="158" t="s">
        <v>1611</v>
      </c>
      <c r="D47" s="283" t="s">
        <v>633</v>
      </c>
      <c r="E47" s="283" t="s">
        <v>13</v>
      </c>
      <c r="F47" s="326">
        <f t="shared" si="6"/>
        <v>606061</v>
      </c>
      <c r="G47" s="326">
        <f t="shared" si="6"/>
        <v>0</v>
      </c>
      <c r="H47" s="326">
        <f t="shared" si="6"/>
        <v>0</v>
      </c>
    </row>
    <row r="48" spans="1:8" ht="12.75">
      <c r="A48" s="283" t="s">
        <v>309</v>
      </c>
      <c r="B48" s="282" t="s">
        <v>311</v>
      </c>
      <c r="C48" s="158" t="s">
        <v>1611</v>
      </c>
      <c r="D48" s="283" t="s">
        <v>633</v>
      </c>
      <c r="E48" s="283" t="s">
        <v>291</v>
      </c>
      <c r="F48" s="280">
        <f>600000+6061</f>
        <v>606061</v>
      </c>
      <c r="G48" s="280">
        <v>0</v>
      </c>
      <c r="H48" s="280">
        <v>0</v>
      </c>
    </row>
    <row r="49" spans="1:8" ht="204" customHeight="1">
      <c r="A49" s="283" t="s">
        <v>310</v>
      </c>
      <c r="B49" s="282" t="s">
        <v>1608</v>
      </c>
      <c r="C49" s="158" t="s">
        <v>585</v>
      </c>
      <c r="D49" s="283"/>
      <c r="E49" s="283"/>
      <c r="F49" s="326">
        <f aca="true" t="shared" si="7" ref="F49:H52">F50</f>
        <v>18592100</v>
      </c>
      <c r="G49" s="326">
        <f t="shared" si="7"/>
        <v>18592100</v>
      </c>
      <c r="H49" s="326">
        <f t="shared" si="7"/>
        <v>18592100</v>
      </c>
    </row>
    <row r="50" spans="1:8" ht="25.5">
      <c r="A50" s="283" t="s">
        <v>381</v>
      </c>
      <c r="B50" s="282" t="s">
        <v>332</v>
      </c>
      <c r="C50" s="158" t="s">
        <v>585</v>
      </c>
      <c r="D50" s="283" t="s">
        <v>632</v>
      </c>
      <c r="E50" s="283" t="s">
        <v>645</v>
      </c>
      <c r="F50" s="326">
        <f t="shared" si="7"/>
        <v>18592100</v>
      </c>
      <c r="G50" s="326">
        <f t="shared" si="7"/>
        <v>18592100</v>
      </c>
      <c r="H50" s="326">
        <f t="shared" si="7"/>
        <v>18592100</v>
      </c>
    </row>
    <row r="51" spans="1:8" ht="12.75">
      <c r="A51" s="283" t="s">
        <v>382</v>
      </c>
      <c r="B51" s="282" t="s">
        <v>333</v>
      </c>
      <c r="C51" s="158" t="s">
        <v>585</v>
      </c>
      <c r="D51" s="283" t="s">
        <v>633</v>
      </c>
      <c r="E51" s="283"/>
      <c r="F51" s="326">
        <f t="shared" si="7"/>
        <v>18592100</v>
      </c>
      <c r="G51" s="326">
        <f t="shared" si="7"/>
        <v>18592100</v>
      </c>
      <c r="H51" s="326">
        <f t="shared" si="7"/>
        <v>18592100</v>
      </c>
    </row>
    <row r="52" spans="1:8" ht="12.75">
      <c r="A52" s="283" t="s">
        <v>383</v>
      </c>
      <c r="B52" s="286" t="s">
        <v>461</v>
      </c>
      <c r="C52" s="158" t="s">
        <v>585</v>
      </c>
      <c r="D52" s="283" t="s">
        <v>633</v>
      </c>
      <c r="E52" s="283" t="s">
        <v>13</v>
      </c>
      <c r="F52" s="326">
        <f t="shared" si="7"/>
        <v>18592100</v>
      </c>
      <c r="G52" s="326">
        <f t="shared" si="7"/>
        <v>18592100</v>
      </c>
      <c r="H52" s="326">
        <f t="shared" si="7"/>
        <v>18592100</v>
      </c>
    </row>
    <row r="53" spans="1:8" ht="12.75">
      <c r="A53" s="283" t="s">
        <v>20</v>
      </c>
      <c r="B53" s="282" t="s">
        <v>311</v>
      </c>
      <c r="C53" s="158" t="s">
        <v>585</v>
      </c>
      <c r="D53" s="283" t="s">
        <v>633</v>
      </c>
      <c r="E53" s="283" t="s">
        <v>291</v>
      </c>
      <c r="F53" s="280">
        <v>18592100</v>
      </c>
      <c r="G53" s="280">
        <v>18592100</v>
      </c>
      <c r="H53" s="280">
        <v>18592100</v>
      </c>
    </row>
    <row r="54" spans="1:8" ht="67.5" customHeight="1">
      <c r="A54" s="283" t="s">
        <v>21</v>
      </c>
      <c r="B54" s="282" t="s">
        <v>1346</v>
      </c>
      <c r="C54" s="283" t="s">
        <v>1116</v>
      </c>
      <c r="D54" s="158"/>
      <c r="E54" s="283"/>
      <c r="F54" s="280">
        <f aca="true" t="shared" si="8" ref="F54:H57">F55</f>
        <v>1520203</v>
      </c>
      <c r="G54" s="280">
        <f t="shared" si="8"/>
        <v>1737374</v>
      </c>
      <c r="H54" s="280">
        <f t="shared" si="8"/>
        <v>1737374</v>
      </c>
    </row>
    <row r="55" spans="1:8" ht="25.5">
      <c r="A55" s="283" t="s">
        <v>1732</v>
      </c>
      <c r="B55" s="282" t="s">
        <v>332</v>
      </c>
      <c r="C55" s="283" t="s">
        <v>1116</v>
      </c>
      <c r="D55" s="158" t="s">
        <v>632</v>
      </c>
      <c r="E55" s="283"/>
      <c r="F55" s="280">
        <f t="shared" si="8"/>
        <v>1520203</v>
      </c>
      <c r="G55" s="280">
        <f t="shared" si="8"/>
        <v>1737374</v>
      </c>
      <c r="H55" s="280">
        <f t="shared" si="8"/>
        <v>1737374</v>
      </c>
    </row>
    <row r="56" spans="1:8" ht="12.75">
      <c r="A56" s="283" t="s">
        <v>1733</v>
      </c>
      <c r="B56" s="282" t="s">
        <v>333</v>
      </c>
      <c r="C56" s="283" t="s">
        <v>1116</v>
      </c>
      <c r="D56" s="158" t="s">
        <v>633</v>
      </c>
      <c r="E56" s="283"/>
      <c r="F56" s="280">
        <f t="shared" si="8"/>
        <v>1520203</v>
      </c>
      <c r="G56" s="280">
        <f t="shared" si="8"/>
        <v>1737374</v>
      </c>
      <c r="H56" s="280">
        <f t="shared" si="8"/>
        <v>1737374</v>
      </c>
    </row>
    <row r="57" spans="1:8" ht="12.75">
      <c r="A57" s="283" t="s">
        <v>277</v>
      </c>
      <c r="B57" s="286" t="s">
        <v>461</v>
      </c>
      <c r="C57" s="283" t="s">
        <v>1116</v>
      </c>
      <c r="D57" s="158" t="s">
        <v>633</v>
      </c>
      <c r="E57" s="283" t="s">
        <v>13</v>
      </c>
      <c r="F57" s="280">
        <f t="shared" si="8"/>
        <v>1520203</v>
      </c>
      <c r="G57" s="280">
        <f t="shared" si="8"/>
        <v>1737374</v>
      </c>
      <c r="H57" s="280">
        <f t="shared" si="8"/>
        <v>1737374</v>
      </c>
    </row>
    <row r="58" spans="1:8" ht="12.75">
      <c r="A58" s="283" t="s">
        <v>761</v>
      </c>
      <c r="B58" s="282" t="s">
        <v>311</v>
      </c>
      <c r="C58" s="283" t="s">
        <v>1116</v>
      </c>
      <c r="D58" s="158" t="s">
        <v>633</v>
      </c>
      <c r="E58" s="283" t="s">
        <v>291</v>
      </c>
      <c r="F58" s="280">
        <f>1505000+15203</f>
        <v>1520203</v>
      </c>
      <c r="G58" s="280">
        <f>1720000+17374</f>
        <v>1737374</v>
      </c>
      <c r="H58" s="280">
        <f>1720000+17374</f>
        <v>1737374</v>
      </c>
    </row>
    <row r="59" spans="1:8" ht="178.5">
      <c r="A59" s="283" t="s">
        <v>762</v>
      </c>
      <c r="B59" s="282" t="s">
        <v>1609</v>
      </c>
      <c r="C59" s="288" t="s">
        <v>111</v>
      </c>
      <c r="D59" s="283"/>
      <c r="E59" s="283" t="s">
        <v>645</v>
      </c>
      <c r="F59" s="326">
        <f aca="true" t="shared" si="9" ref="F59:H62">F60</f>
        <v>112868500</v>
      </c>
      <c r="G59" s="326">
        <f t="shared" si="9"/>
        <v>112868500</v>
      </c>
      <c r="H59" s="326">
        <f t="shared" si="9"/>
        <v>112868500</v>
      </c>
    </row>
    <row r="60" spans="1:8" ht="25.5">
      <c r="A60" s="283" t="s">
        <v>763</v>
      </c>
      <c r="B60" s="282" t="s">
        <v>332</v>
      </c>
      <c r="C60" s="288" t="s">
        <v>111</v>
      </c>
      <c r="D60" s="283" t="s">
        <v>632</v>
      </c>
      <c r="E60" s="283" t="s">
        <v>645</v>
      </c>
      <c r="F60" s="326">
        <f t="shared" si="9"/>
        <v>112868500</v>
      </c>
      <c r="G60" s="326">
        <f t="shared" si="9"/>
        <v>112868500</v>
      </c>
      <c r="H60" s="326">
        <f t="shared" si="9"/>
        <v>112868500</v>
      </c>
    </row>
    <row r="61" spans="1:8" ht="12.75">
      <c r="A61" s="283" t="s">
        <v>1044</v>
      </c>
      <c r="B61" s="282" t="s">
        <v>333</v>
      </c>
      <c r="C61" s="288" t="s">
        <v>111</v>
      </c>
      <c r="D61" s="283" t="s">
        <v>633</v>
      </c>
      <c r="E61" s="283"/>
      <c r="F61" s="326">
        <f t="shared" si="9"/>
        <v>112868500</v>
      </c>
      <c r="G61" s="326">
        <f t="shared" si="9"/>
        <v>112868500</v>
      </c>
      <c r="H61" s="326">
        <f t="shared" si="9"/>
        <v>112868500</v>
      </c>
    </row>
    <row r="62" spans="1:8" ht="12.75">
      <c r="A62" s="283" t="s">
        <v>1045</v>
      </c>
      <c r="B62" s="286" t="s">
        <v>461</v>
      </c>
      <c r="C62" s="288" t="s">
        <v>111</v>
      </c>
      <c r="D62" s="283" t="s">
        <v>633</v>
      </c>
      <c r="E62" s="283" t="s">
        <v>13</v>
      </c>
      <c r="F62" s="326">
        <f>F63</f>
        <v>112868500</v>
      </c>
      <c r="G62" s="326">
        <f t="shared" si="9"/>
        <v>112868500</v>
      </c>
      <c r="H62" s="326">
        <f t="shared" si="9"/>
        <v>112868500</v>
      </c>
    </row>
    <row r="63" spans="1:8" ht="12.75">
      <c r="A63" s="283" t="s">
        <v>1734</v>
      </c>
      <c r="B63" s="282" t="s">
        <v>311</v>
      </c>
      <c r="C63" s="288" t="s">
        <v>111</v>
      </c>
      <c r="D63" s="283" t="s">
        <v>633</v>
      </c>
      <c r="E63" s="283" t="s">
        <v>291</v>
      </c>
      <c r="F63" s="280">
        <v>112868500</v>
      </c>
      <c r="G63" s="280">
        <v>112868500</v>
      </c>
      <c r="H63" s="280">
        <v>112868500</v>
      </c>
    </row>
    <row r="64" spans="1:8" ht="113.25" customHeight="1">
      <c r="A64" s="283" t="s">
        <v>162</v>
      </c>
      <c r="B64" s="282" t="s">
        <v>1614</v>
      </c>
      <c r="C64" s="158" t="s">
        <v>125</v>
      </c>
      <c r="D64" s="283"/>
      <c r="E64" s="283"/>
      <c r="F64" s="326">
        <f>F73+F65+F69</f>
        <v>5820300</v>
      </c>
      <c r="G64" s="326">
        <f>G73+G65+G69</f>
        <v>4772500</v>
      </c>
      <c r="H64" s="326">
        <f>H73+H65+H69</f>
        <v>6241500</v>
      </c>
    </row>
    <row r="65" spans="1:8" ht="38.25">
      <c r="A65" s="283" t="s">
        <v>805</v>
      </c>
      <c r="B65" s="282" t="s">
        <v>955</v>
      </c>
      <c r="C65" s="158" t="s">
        <v>125</v>
      </c>
      <c r="D65" s="283" t="s">
        <v>145</v>
      </c>
      <c r="E65" s="283"/>
      <c r="F65" s="326">
        <f>F66</f>
        <v>500</v>
      </c>
      <c r="G65" s="326">
        <f aca="true" t="shared" si="10" ref="G65:H67">G66</f>
        <v>500</v>
      </c>
      <c r="H65" s="326">
        <f t="shared" si="10"/>
        <v>500</v>
      </c>
    </row>
    <row r="66" spans="1:8" ht="25.5">
      <c r="A66" s="283" t="s">
        <v>806</v>
      </c>
      <c r="B66" s="282" t="s">
        <v>390</v>
      </c>
      <c r="C66" s="158" t="s">
        <v>125</v>
      </c>
      <c r="D66" s="283" t="s">
        <v>721</v>
      </c>
      <c r="E66" s="283"/>
      <c r="F66" s="326">
        <f>F67</f>
        <v>500</v>
      </c>
      <c r="G66" s="326">
        <f t="shared" si="10"/>
        <v>500</v>
      </c>
      <c r="H66" s="326">
        <f t="shared" si="10"/>
        <v>500</v>
      </c>
    </row>
    <row r="67" spans="1:8" ht="12.75">
      <c r="A67" s="283" t="s">
        <v>807</v>
      </c>
      <c r="B67" s="282" t="s">
        <v>313</v>
      </c>
      <c r="C67" s="158" t="s">
        <v>125</v>
      </c>
      <c r="D67" s="283" t="s">
        <v>721</v>
      </c>
      <c r="E67" s="283" t="s">
        <v>16</v>
      </c>
      <c r="F67" s="326">
        <f>F68</f>
        <v>500</v>
      </c>
      <c r="G67" s="326">
        <f t="shared" si="10"/>
        <v>500</v>
      </c>
      <c r="H67" s="326">
        <f t="shared" si="10"/>
        <v>500</v>
      </c>
    </row>
    <row r="68" spans="1:8" ht="12.75">
      <c r="A68" s="283" t="s">
        <v>808</v>
      </c>
      <c r="B68" s="282" t="s">
        <v>646</v>
      </c>
      <c r="C68" s="158" t="s">
        <v>125</v>
      </c>
      <c r="D68" s="283" t="s">
        <v>721</v>
      </c>
      <c r="E68" s="283" t="s">
        <v>296</v>
      </c>
      <c r="F68" s="326">
        <v>500</v>
      </c>
      <c r="G68" s="326">
        <v>500</v>
      </c>
      <c r="H68" s="326">
        <v>500</v>
      </c>
    </row>
    <row r="69" spans="1:8" ht="12.75">
      <c r="A69" s="283" t="s">
        <v>1046</v>
      </c>
      <c r="B69" s="282" t="s">
        <v>37</v>
      </c>
      <c r="C69" s="158" t="s">
        <v>125</v>
      </c>
      <c r="D69" s="283" t="s">
        <v>158</v>
      </c>
      <c r="E69" s="283"/>
      <c r="F69" s="326">
        <f>F70</f>
        <v>31500</v>
      </c>
      <c r="G69" s="326">
        <f aca="true" t="shared" si="11" ref="G69:H71">G70</f>
        <v>31500</v>
      </c>
      <c r="H69" s="326">
        <f t="shared" si="11"/>
        <v>31500</v>
      </c>
    </row>
    <row r="70" spans="1:8" ht="25.5">
      <c r="A70" s="283" t="s">
        <v>1047</v>
      </c>
      <c r="B70" s="282" t="s">
        <v>331</v>
      </c>
      <c r="C70" s="158" t="s">
        <v>125</v>
      </c>
      <c r="D70" s="283" t="s">
        <v>159</v>
      </c>
      <c r="E70" s="283"/>
      <c r="F70" s="326">
        <f>F71</f>
        <v>31500</v>
      </c>
      <c r="G70" s="326">
        <f t="shared" si="11"/>
        <v>31500</v>
      </c>
      <c r="H70" s="326">
        <f t="shared" si="11"/>
        <v>31500</v>
      </c>
    </row>
    <row r="71" spans="1:8" ht="12.75">
      <c r="A71" s="283" t="s">
        <v>723</v>
      </c>
      <c r="B71" s="282" t="s">
        <v>313</v>
      </c>
      <c r="C71" s="158" t="s">
        <v>125</v>
      </c>
      <c r="D71" s="283" t="s">
        <v>159</v>
      </c>
      <c r="E71" s="283" t="s">
        <v>16</v>
      </c>
      <c r="F71" s="326">
        <f>F72</f>
        <v>31500</v>
      </c>
      <c r="G71" s="326">
        <f t="shared" si="11"/>
        <v>31500</v>
      </c>
      <c r="H71" s="326">
        <f t="shared" si="11"/>
        <v>31500</v>
      </c>
    </row>
    <row r="72" spans="1:8" ht="12.75">
      <c r="A72" s="283" t="s">
        <v>1048</v>
      </c>
      <c r="B72" s="282" t="s">
        <v>646</v>
      </c>
      <c r="C72" s="158" t="s">
        <v>125</v>
      </c>
      <c r="D72" s="283" t="s">
        <v>159</v>
      </c>
      <c r="E72" s="283" t="s">
        <v>296</v>
      </c>
      <c r="F72" s="280">
        <v>31500</v>
      </c>
      <c r="G72" s="326">
        <v>31500</v>
      </c>
      <c r="H72" s="326">
        <v>31500</v>
      </c>
    </row>
    <row r="73" spans="1:8" ht="28.5" customHeight="1">
      <c r="A73" s="283" t="s">
        <v>1049</v>
      </c>
      <c r="B73" s="282" t="s">
        <v>332</v>
      </c>
      <c r="C73" s="158" t="s">
        <v>125</v>
      </c>
      <c r="D73" s="283" t="s">
        <v>632</v>
      </c>
      <c r="E73" s="283"/>
      <c r="F73" s="326">
        <f aca="true" t="shared" si="12" ref="F73:H75">F74</f>
        <v>5788300</v>
      </c>
      <c r="G73" s="326">
        <f t="shared" si="12"/>
        <v>4740500</v>
      </c>
      <c r="H73" s="326">
        <f t="shared" si="12"/>
        <v>6209500</v>
      </c>
    </row>
    <row r="74" spans="1:8" ht="12.75">
      <c r="A74" s="283" t="s">
        <v>1050</v>
      </c>
      <c r="B74" s="282" t="s">
        <v>333</v>
      </c>
      <c r="C74" s="158" t="s">
        <v>125</v>
      </c>
      <c r="D74" s="283" t="s">
        <v>633</v>
      </c>
      <c r="E74" s="283"/>
      <c r="F74" s="326">
        <f t="shared" si="12"/>
        <v>5788300</v>
      </c>
      <c r="G74" s="326">
        <f t="shared" si="12"/>
        <v>4740500</v>
      </c>
      <c r="H74" s="326">
        <f t="shared" si="12"/>
        <v>6209500</v>
      </c>
    </row>
    <row r="75" spans="1:8" ht="12.75">
      <c r="A75" s="283" t="s">
        <v>724</v>
      </c>
      <c r="B75" s="282" t="s">
        <v>313</v>
      </c>
      <c r="C75" s="158" t="s">
        <v>125</v>
      </c>
      <c r="D75" s="283" t="s">
        <v>633</v>
      </c>
      <c r="E75" s="283" t="s">
        <v>16</v>
      </c>
      <c r="F75" s="326">
        <f t="shared" si="12"/>
        <v>5788300</v>
      </c>
      <c r="G75" s="326">
        <f t="shared" si="12"/>
        <v>4740500</v>
      </c>
      <c r="H75" s="326">
        <f t="shared" si="12"/>
        <v>6209500</v>
      </c>
    </row>
    <row r="76" spans="1:8" ht="12.75">
      <c r="A76" s="283" t="s">
        <v>712</v>
      </c>
      <c r="B76" s="282" t="s">
        <v>646</v>
      </c>
      <c r="C76" s="158" t="s">
        <v>125</v>
      </c>
      <c r="D76" s="283" t="s">
        <v>633</v>
      </c>
      <c r="E76" s="283" t="s">
        <v>296</v>
      </c>
      <c r="F76" s="280">
        <v>5788300</v>
      </c>
      <c r="G76" s="280">
        <v>4740500</v>
      </c>
      <c r="H76" s="280">
        <v>6209500</v>
      </c>
    </row>
    <row r="77" spans="1:8" ht="64.5" customHeight="1">
      <c r="A77" s="283" t="s">
        <v>156</v>
      </c>
      <c r="B77" s="282" t="s">
        <v>274</v>
      </c>
      <c r="C77" s="158" t="s">
        <v>112</v>
      </c>
      <c r="D77" s="283"/>
      <c r="E77" s="283"/>
      <c r="F77" s="326">
        <f aca="true" t="shared" si="13" ref="F77:H80">F78</f>
        <v>81144646</v>
      </c>
      <c r="G77" s="326">
        <f t="shared" si="13"/>
        <v>70863317</v>
      </c>
      <c r="H77" s="326">
        <f t="shared" si="13"/>
        <v>69905720</v>
      </c>
    </row>
    <row r="78" spans="1:8" ht="25.5">
      <c r="A78" s="283" t="s">
        <v>157</v>
      </c>
      <c r="B78" s="282" t="s">
        <v>332</v>
      </c>
      <c r="C78" s="158" t="s">
        <v>112</v>
      </c>
      <c r="D78" s="283" t="s">
        <v>632</v>
      </c>
      <c r="E78" s="283"/>
      <c r="F78" s="326">
        <f t="shared" si="13"/>
        <v>81144646</v>
      </c>
      <c r="G78" s="326">
        <f t="shared" si="13"/>
        <v>70863317</v>
      </c>
      <c r="H78" s="326">
        <f t="shared" si="13"/>
        <v>69905720</v>
      </c>
    </row>
    <row r="79" spans="1:8" ht="12.75">
      <c r="A79" s="283" t="s">
        <v>722</v>
      </c>
      <c r="B79" s="282" t="s">
        <v>333</v>
      </c>
      <c r="C79" s="158" t="s">
        <v>112</v>
      </c>
      <c r="D79" s="283" t="s">
        <v>633</v>
      </c>
      <c r="E79" s="283"/>
      <c r="F79" s="326">
        <f t="shared" si="13"/>
        <v>81144646</v>
      </c>
      <c r="G79" s="326">
        <f t="shared" si="13"/>
        <v>70863317</v>
      </c>
      <c r="H79" s="326">
        <f t="shared" si="13"/>
        <v>69905720</v>
      </c>
    </row>
    <row r="80" spans="1:8" ht="12.75">
      <c r="A80" s="283" t="s">
        <v>589</v>
      </c>
      <c r="B80" s="286" t="s">
        <v>461</v>
      </c>
      <c r="C80" s="158" t="s">
        <v>112</v>
      </c>
      <c r="D80" s="283" t="s">
        <v>633</v>
      </c>
      <c r="E80" s="283" t="s">
        <v>13</v>
      </c>
      <c r="F80" s="326">
        <f t="shared" si="13"/>
        <v>81144646</v>
      </c>
      <c r="G80" s="326">
        <f t="shared" si="13"/>
        <v>70863317</v>
      </c>
      <c r="H80" s="326">
        <f t="shared" si="13"/>
        <v>69905720</v>
      </c>
    </row>
    <row r="81" spans="1:8" ht="12.75">
      <c r="A81" s="283" t="s">
        <v>764</v>
      </c>
      <c r="B81" s="282" t="s">
        <v>311</v>
      </c>
      <c r="C81" s="158" t="s">
        <v>112</v>
      </c>
      <c r="D81" s="283" t="s">
        <v>633</v>
      </c>
      <c r="E81" s="283" t="s">
        <v>291</v>
      </c>
      <c r="F81" s="280">
        <v>81144646</v>
      </c>
      <c r="G81" s="280">
        <f>74363317-1000000-2500000</f>
        <v>70863317</v>
      </c>
      <c r="H81" s="280">
        <f>74905720-5000000</f>
        <v>69905720</v>
      </c>
    </row>
    <row r="82" spans="1:8" ht="79.5" customHeight="1">
      <c r="A82" s="283" t="s">
        <v>732</v>
      </c>
      <c r="B82" s="215" t="s">
        <v>273</v>
      </c>
      <c r="C82" s="283" t="s">
        <v>113</v>
      </c>
      <c r="D82" s="283"/>
      <c r="E82" s="283"/>
      <c r="F82" s="326">
        <f aca="true" t="shared" si="14" ref="F82:H85">F83</f>
        <v>7000000</v>
      </c>
      <c r="G82" s="326">
        <f t="shared" si="14"/>
        <v>5420000</v>
      </c>
      <c r="H82" s="326">
        <f t="shared" si="14"/>
        <v>5460000</v>
      </c>
    </row>
    <row r="83" spans="1:8" ht="25.5">
      <c r="A83" s="283" t="s">
        <v>733</v>
      </c>
      <c r="B83" s="282" t="s">
        <v>332</v>
      </c>
      <c r="C83" s="283" t="s">
        <v>113</v>
      </c>
      <c r="D83" s="283" t="s">
        <v>632</v>
      </c>
      <c r="E83" s="283"/>
      <c r="F83" s="326">
        <f t="shared" si="14"/>
        <v>7000000</v>
      </c>
      <c r="G83" s="326">
        <f t="shared" si="14"/>
        <v>5420000</v>
      </c>
      <c r="H83" s="326">
        <f t="shared" si="14"/>
        <v>5460000</v>
      </c>
    </row>
    <row r="84" spans="1:8" ht="12.75">
      <c r="A84" s="283" t="s">
        <v>734</v>
      </c>
      <c r="B84" s="282" t="s">
        <v>333</v>
      </c>
      <c r="C84" s="283" t="s">
        <v>113</v>
      </c>
      <c r="D84" s="283" t="s">
        <v>633</v>
      </c>
      <c r="E84" s="283"/>
      <c r="F84" s="326">
        <f t="shared" si="14"/>
        <v>7000000</v>
      </c>
      <c r="G84" s="326">
        <f t="shared" si="14"/>
        <v>5420000</v>
      </c>
      <c r="H84" s="326">
        <f t="shared" si="14"/>
        <v>5460000</v>
      </c>
    </row>
    <row r="85" spans="1:8" ht="12.75">
      <c r="A85" s="283" t="s">
        <v>735</v>
      </c>
      <c r="B85" s="286" t="s">
        <v>461</v>
      </c>
      <c r="C85" s="283" t="s">
        <v>113</v>
      </c>
      <c r="D85" s="283" t="s">
        <v>633</v>
      </c>
      <c r="E85" s="283" t="s">
        <v>13</v>
      </c>
      <c r="F85" s="326">
        <f t="shared" si="14"/>
        <v>7000000</v>
      </c>
      <c r="G85" s="326">
        <f t="shared" si="14"/>
        <v>5420000</v>
      </c>
      <c r="H85" s="326">
        <f t="shared" si="14"/>
        <v>5460000</v>
      </c>
    </row>
    <row r="86" spans="1:8" ht="12.75">
      <c r="A86" s="283" t="s">
        <v>736</v>
      </c>
      <c r="B86" s="282" t="s">
        <v>311</v>
      </c>
      <c r="C86" s="283" t="s">
        <v>113</v>
      </c>
      <c r="D86" s="283" t="s">
        <v>633</v>
      </c>
      <c r="E86" s="283" t="s">
        <v>291</v>
      </c>
      <c r="F86" s="280">
        <v>7000000</v>
      </c>
      <c r="G86" s="280">
        <f>6420000-1000000</f>
        <v>5420000</v>
      </c>
      <c r="H86" s="280">
        <f>6460000-1000000</f>
        <v>5460000</v>
      </c>
    </row>
    <row r="87" spans="1:8" ht="102.75" customHeight="1">
      <c r="A87" s="283" t="s">
        <v>737</v>
      </c>
      <c r="B87" s="282" t="s">
        <v>1552</v>
      </c>
      <c r="C87" s="283" t="s">
        <v>1553</v>
      </c>
      <c r="D87" s="283"/>
      <c r="E87" s="283"/>
      <c r="F87" s="280">
        <f>F88</f>
        <v>987000</v>
      </c>
      <c r="G87" s="280">
        <f aca="true" t="shared" si="15" ref="G87:H90">G88</f>
        <v>5141000</v>
      </c>
      <c r="H87" s="280">
        <f t="shared" si="15"/>
        <v>257071</v>
      </c>
    </row>
    <row r="88" spans="1:8" ht="30" customHeight="1">
      <c r="A88" s="283" t="s">
        <v>628</v>
      </c>
      <c r="B88" s="282" t="s">
        <v>332</v>
      </c>
      <c r="C88" s="283" t="s">
        <v>1553</v>
      </c>
      <c r="D88" s="283" t="s">
        <v>632</v>
      </c>
      <c r="E88" s="283"/>
      <c r="F88" s="280">
        <f>F89</f>
        <v>987000</v>
      </c>
      <c r="G88" s="280">
        <f t="shared" si="15"/>
        <v>5141000</v>
      </c>
      <c r="H88" s="280">
        <f t="shared" si="15"/>
        <v>257071</v>
      </c>
    </row>
    <row r="89" spans="1:8" ht="12.75">
      <c r="A89" s="283" t="s">
        <v>370</v>
      </c>
      <c r="B89" s="282" t="s">
        <v>333</v>
      </c>
      <c r="C89" s="283" t="s">
        <v>1553</v>
      </c>
      <c r="D89" s="283" t="s">
        <v>633</v>
      </c>
      <c r="E89" s="283"/>
      <c r="F89" s="280">
        <f>F90</f>
        <v>987000</v>
      </c>
      <c r="G89" s="280">
        <f t="shared" si="15"/>
        <v>5141000</v>
      </c>
      <c r="H89" s="280">
        <f t="shared" si="15"/>
        <v>257071</v>
      </c>
    </row>
    <row r="90" spans="1:8" ht="12.75">
      <c r="A90" s="283" t="s">
        <v>371</v>
      </c>
      <c r="B90" s="286" t="s">
        <v>461</v>
      </c>
      <c r="C90" s="283" t="s">
        <v>1553</v>
      </c>
      <c r="D90" s="283" t="s">
        <v>633</v>
      </c>
      <c r="E90" s="283" t="s">
        <v>13</v>
      </c>
      <c r="F90" s="280">
        <f>F91</f>
        <v>987000</v>
      </c>
      <c r="G90" s="280">
        <f t="shared" si="15"/>
        <v>5141000</v>
      </c>
      <c r="H90" s="280">
        <f t="shared" si="15"/>
        <v>257071</v>
      </c>
    </row>
    <row r="91" spans="1:8" ht="12.75">
      <c r="A91" s="283" t="s">
        <v>372</v>
      </c>
      <c r="B91" s="282" t="s">
        <v>311</v>
      </c>
      <c r="C91" s="283" t="s">
        <v>1553</v>
      </c>
      <c r="D91" s="283" t="s">
        <v>633</v>
      </c>
      <c r="E91" s="283" t="s">
        <v>291</v>
      </c>
      <c r="F91" s="280">
        <f>977100+9900</f>
        <v>987000</v>
      </c>
      <c r="G91" s="280">
        <f>5089500+51500</f>
        <v>5141000</v>
      </c>
      <c r="H91" s="280">
        <f>254500+2571</f>
        <v>257071</v>
      </c>
    </row>
    <row r="92" spans="1:8" ht="111.75" customHeight="1">
      <c r="A92" s="283" t="s">
        <v>373</v>
      </c>
      <c r="B92" s="281" t="s">
        <v>1571</v>
      </c>
      <c r="C92" s="283" t="s">
        <v>1572</v>
      </c>
      <c r="D92" s="283"/>
      <c r="E92" s="283"/>
      <c r="F92" s="280">
        <f>F93</f>
        <v>4905606</v>
      </c>
      <c r="G92" s="280">
        <f aca="true" t="shared" si="16" ref="G92:H95">G93</f>
        <v>5038239</v>
      </c>
      <c r="H92" s="280">
        <f t="shared" si="16"/>
        <v>1590991</v>
      </c>
    </row>
    <row r="93" spans="1:8" ht="25.5">
      <c r="A93" s="283" t="s">
        <v>374</v>
      </c>
      <c r="B93" s="282" t="s">
        <v>332</v>
      </c>
      <c r="C93" s="283" t="s">
        <v>1572</v>
      </c>
      <c r="D93" s="283" t="s">
        <v>632</v>
      </c>
      <c r="E93" s="283"/>
      <c r="F93" s="280">
        <f>F94</f>
        <v>4905606</v>
      </c>
      <c r="G93" s="280">
        <f t="shared" si="16"/>
        <v>5038239</v>
      </c>
      <c r="H93" s="280">
        <f t="shared" si="16"/>
        <v>1590991</v>
      </c>
    </row>
    <row r="94" spans="1:8" ht="12.75">
      <c r="A94" s="283" t="s">
        <v>375</v>
      </c>
      <c r="B94" s="282" t="s">
        <v>333</v>
      </c>
      <c r="C94" s="283" t="s">
        <v>1572</v>
      </c>
      <c r="D94" s="283" t="s">
        <v>633</v>
      </c>
      <c r="E94" s="283"/>
      <c r="F94" s="280">
        <f>F95</f>
        <v>4905606</v>
      </c>
      <c r="G94" s="280">
        <f t="shared" si="16"/>
        <v>5038239</v>
      </c>
      <c r="H94" s="280">
        <f t="shared" si="16"/>
        <v>1590991</v>
      </c>
    </row>
    <row r="95" spans="1:8" ht="12.75">
      <c r="A95" s="283" t="s">
        <v>376</v>
      </c>
      <c r="B95" s="282" t="s">
        <v>313</v>
      </c>
      <c r="C95" s="283" t="s">
        <v>1572</v>
      </c>
      <c r="D95" s="283" t="s">
        <v>633</v>
      </c>
      <c r="E95" s="283" t="s">
        <v>16</v>
      </c>
      <c r="F95" s="280">
        <f>F96</f>
        <v>4905606</v>
      </c>
      <c r="G95" s="280">
        <f t="shared" si="16"/>
        <v>5038239</v>
      </c>
      <c r="H95" s="280">
        <f t="shared" si="16"/>
        <v>1590991</v>
      </c>
    </row>
    <row r="96" spans="1:8" ht="12.75">
      <c r="A96" s="283" t="s">
        <v>428</v>
      </c>
      <c r="B96" s="282" t="s">
        <v>314</v>
      </c>
      <c r="C96" s="283" t="s">
        <v>1572</v>
      </c>
      <c r="D96" s="283" t="s">
        <v>633</v>
      </c>
      <c r="E96" s="283" t="s">
        <v>296</v>
      </c>
      <c r="F96" s="280">
        <f>4900700+4906</f>
        <v>4905606</v>
      </c>
      <c r="G96" s="280">
        <f>5033200+5039</f>
        <v>5038239</v>
      </c>
      <c r="H96" s="280">
        <f>1589400+1591</f>
        <v>1590991</v>
      </c>
    </row>
    <row r="97" spans="1:8" s="324" customFormat="1" ht="12.75">
      <c r="A97" s="283" t="s">
        <v>429</v>
      </c>
      <c r="B97" s="325" t="s">
        <v>606</v>
      </c>
      <c r="C97" s="322" t="s">
        <v>93</v>
      </c>
      <c r="D97" s="322"/>
      <c r="E97" s="322"/>
      <c r="F97" s="323">
        <f>F107+F103+F98</f>
        <v>23886400</v>
      </c>
      <c r="G97" s="323">
        <f>G107+G103+G98</f>
        <v>21615400</v>
      </c>
      <c r="H97" s="323">
        <f>H107+H103+H98</f>
        <v>20675400</v>
      </c>
    </row>
    <row r="98" spans="1:8" ht="178.5">
      <c r="A98" s="283" t="s">
        <v>430</v>
      </c>
      <c r="B98" s="282" t="s">
        <v>1610</v>
      </c>
      <c r="C98" s="158" t="s">
        <v>1545</v>
      </c>
      <c r="D98" s="283"/>
      <c r="E98" s="283"/>
      <c r="F98" s="280">
        <f aca="true" t="shared" si="17" ref="F98:H101">F99</f>
        <v>8550400</v>
      </c>
      <c r="G98" s="280">
        <f t="shared" si="17"/>
        <v>8550400</v>
      </c>
      <c r="H98" s="280">
        <f t="shared" si="17"/>
        <v>8550400</v>
      </c>
    </row>
    <row r="99" spans="1:8" ht="35.25" customHeight="1">
      <c r="A99" s="283" t="s">
        <v>431</v>
      </c>
      <c r="B99" s="282" t="s">
        <v>332</v>
      </c>
      <c r="C99" s="158" t="s">
        <v>1545</v>
      </c>
      <c r="D99" s="283" t="s">
        <v>632</v>
      </c>
      <c r="E99" s="283"/>
      <c r="F99" s="280">
        <f t="shared" si="17"/>
        <v>8550400</v>
      </c>
      <c r="G99" s="280">
        <f t="shared" si="17"/>
        <v>8550400</v>
      </c>
      <c r="H99" s="280">
        <f t="shared" si="17"/>
        <v>8550400</v>
      </c>
    </row>
    <row r="100" spans="1:8" ht="12.75">
      <c r="A100" s="283" t="s">
        <v>377</v>
      </c>
      <c r="B100" s="282" t="s">
        <v>333</v>
      </c>
      <c r="C100" s="158" t="s">
        <v>1545</v>
      </c>
      <c r="D100" s="283" t="s">
        <v>633</v>
      </c>
      <c r="E100" s="283"/>
      <c r="F100" s="280">
        <f t="shared" si="17"/>
        <v>8550400</v>
      </c>
      <c r="G100" s="280">
        <f t="shared" si="17"/>
        <v>8550400</v>
      </c>
      <c r="H100" s="280">
        <f t="shared" si="17"/>
        <v>8550400</v>
      </c>
    </row>
    <row r="101" spans="1:8" ht="12.75">
      <c r="A101" s="283" t="s">
        <v>378</v>
      </c>
      <c r="B101" s="286" t="s">
        <v>461</v>
      </c>
      <c r="C101" s="158" t="s">
        <v>1545</v>
      </c>
      <c r="D101" s="283" t="s">
        <v>633</v>
      </c>
      <c r="E101" s="283" t="s">
        <v>13</v>
      </c>
      <c r="F101" s="280">
        <f t="shared" si="17"/>
        <v>8550400</v>
      </c>
      <c r="G101" s="280">
        <f t="shared" si="17"/>
        <v>8550400</v>
      </c>
      <c r="H101" s="280">
        <f t="shared" si="17"/>
        <v>8550400</v>
      </c>
    </row>
    <row r="102" spans="1:8" ht="12.75">
      <c r="A102" s="283" t="s">
        <v>1735</v>
      </c>
      <c r="B102" s="215" t="s">
        <v>863</v>
      </c>
      <c r="C102" s="158" t="s">
        <v>1545</v>
      </c>
      <c r="D102" s="283" t="s">
        <v>633</v>
      </c>
      <c r="E102" s="283" t="s">
        <v>864</v>
      </c>
      <c r="F102" s="280">
        <v>8550400</v>
      </c>
      <c r="G102" s="280">
        <v>8550400</v>
      </c>
      <c r="H102" s="280">
        <v>8550400</v>
      </c>
    </row>
    <row r="103" spans="1:8" ht="33.75" customHeight="1">
      <c r="A103" s="283" t="s">
        <v>1736</v>
      </c>
      <c r="B103" s="282" t="s">
        <v>332</v>
      </c>
      <c r="C103" s="158" t="s">
        <v>94</v>
      </c>
      <c r="D103" s="283" t="s">
        <v>632</v>
      </c>
      <c r="E103" s="283"/>
      <c r="F103" s="326">
        <f aca="true" t="shared" si="18" ref="F103:H105">F104</f>
        <v>14986000</v>
      </c>
      <c r="G103" s="326">
        <f t="shared" si="18"/>
        <v>12745000</v>
      </c>
      <c r="H103" s="326">
        <f t="shared" si="18"/>
        <v>11805000</v>
      </c>
    </row>
    <row r="104" spans="1:8" ht="12.75">
      <c r="A104" s="283" t="s">
        <v>1737</v>
      </c>
      <c r="B104" s="282" t="s">
        <v>333</v>
      </c>
      <c r="C104" s="158" t="s">
        <v>94</v>
      </c>
      <c r="D104" s="283" t="s">
        <v>633</v>
      </c>
      <c r="E104" s="283"/>
      <c r="F104" s="326">
        <f t="shared" si="18"/>
        <v>14986000</v>
      </c>
      <c r="G104" s="326">
        <f t="shared" si="18"/>
        <v>12745000</v>
      </c>
      <c r="H104" s="326">
        <f t="shared" si="18"/>
        <v>11805000</v>
      </c>
    </row>
    <row r="105" spans="1:8" ht="12.75">
      <c r="A105" s="283" t="s">
        <v>1738</v>
      </c>
      <c r="B105" s="286" t="s">
        <v>461</v>
      </c>
      <c r="C105" s="158" t="s">
        <v>94</v>
      </c>
      <c r="D105" s="283" t="s">
        <v>633</v>
      </c>
      <c r="E105" s="283" t="s">
        <v>13</v>
      </c>
      <c r="F105" s="326">
        <f t="shared" si="18"/>
        <v>14986000</v>
      </c>
      <c r="G105" s="326">
        <f t="shared" si="18"/>
        <v>12745000</v>
      </c>
      <c r="H105" s="326">
        <f t="shared" si="18"/>
        <v>11805000</v>
      </c>
    </row>
    <row r="106" spans="1:8" ht="12.75">
      <c r="A106" s="283" t="s">
        <v>1739</v>
      </c>
      <c r="B106" s="215" t="s">
        <v>863</v>
      </c>
      <c r="C106" s="158" t="s">
        <v>94</v>
      </c>
      <c r="D106" s="283" t="s">
        <v>633</v>
      </c>
      <c r="E106" s="283" t="s">
        <v>864</v>
      </c>
      <c r="F106" s="280">
        <f>5786000+9500000-300000</f>
        <v>14986000</v>
      </c>
      <c r="G106" s="280">
        <f>5435000+8710000-400000-1000000</f>
        <v>12745000</v>
      </c>
      <c r="H106" s="280">
        <f>5435000+8770000-400000-1000000-1000000</f>
        <v>11805000</v>
      </c>
    </row>
    <row r="107" spans="1:8" ht="60.75" customHeight="1">
      <c r="A107" s="283" t="s">
        <v>335</v>
      </c>
      <c r="B107" s="282" t="s">
        <v>165</v>
      </c>
      <c r="C107" s="158" t="s">
        <v>114</v>
      </c>
      <c r="D107" s="283"/>
      <c r="E107" s="283"/>
      <c r="F107" s="326">
        <f aca="true" t="shared" si="19" ref="F107:H110">F108</f>
        <v>350000</v>
      </c>
      <c r="G107" s="326">
        <f t="shared" si="19"/>
        <v>320000</v>
      </c>
      <c r="H107" s="326">
        <f t="shared" si="19"/>
        <v>320000</v>
      </c>
    </row>
    <row r="108" spans="1:8" ht="25.5">
      <c r="A108" s="283" t="s">
        <v>336</v>
      </c>
      <c r="B108" s="282" t="s">
        <v>332</v>
      </c>
      <c r="C108" s="158" t="s">
        <v>114</v>
      </c>
      <c r="D108" s="283" t="s">
        <v>632</v>
      </c>
      <c r="E108" s="283"/>
      <c r="F108" s="326">
        <f t="shared" si="19"/>
        <v>350000</v>
      </c>
      <c r="G108" s="326">
        <f t="shared" si="19"/>
        <v>320000</v>
      </c>
      <c r="H108" s="326">
        <f t="shared" si="19"/>
        <v>320000</v>
      </c>
    </row>
    <row r="109" spans="1:8" ht="12.75">
      <c r="A109" s="283" t="s">
        <v>337</v>
      </c>
      <c r="B109" s="282" t="s">
        <v>333</v>
      </c>
      <c r="C109" s="158" t="s">
        <v>114</v>
      </c>
      <c r="D109" s="283" t="s">
        <v>633</v>
      </c>
      <c r="E109" s="283"/>
      <c r="F109" s="326">
        <f t="shared" si="19"/>
        <v>350000</v>
      </c>
      <c r="G109" s="326">
        <f t="shared" si="19"/>
        <v>320000</v>
      </c>
      <c r="H109" s="326">
        <f t="shared" si="19"/>
        <v>320000</v>
      </c>
    </row>
    <row r="110" spans="1:8" ht="12.75">
      <c r="A110" s="283" t="s">
        <v>338</v>
      </c>
      <c r="B110" s="286" t="s">
        <v>461</v>
      </c>
      <c r="C110" s="158" t="s">
        <v>114</v>
      </c>
      <c r="D110" s="283" t="s">
        <v>633</v>
      </c>
      <c r="E110" s="283" t="s">
        <v>13</v>
      </c>
      <c r="F110" s="326">
        <f t="shared" si="19"/>
        <v>350000</v>
      </c>
      <c r="G110" s="326">
        <f t="shared" si="19"/>
        <v>320000</v>
      </c>
      <c r="H110" s="326">
        <f t="shared" si="19"/>
        <v>320000</v>
      </c>
    </row>
    <row r="111" spans="1:8" ht="12.75">
      <c r="A111" s="283" t="s">
        <v>339</v>
      </c>
      <c r="B111" s="215" t="s">
        <v>863</v>
      </c>
      <c r="C111" s="158" t="s">
        <v>114</v>
      </c>
      <c r="D111" s="283" t="s">
        <v>633</v>
      </c>
      <c r="E111" s="283" t="s">
        <v>864</v>
      </c>
      <c r="F111" s="280">
        <v>350000</v>
      </c>
      <c r="G111" s="280">
        <v>320000</v>
      </c>
      <c r="H111" s="280">
        <v>320000</v>
      </c>
    </row>
    <row r="112" spans="1:8" s="324" customFormat="1" ht="25.5">
      <c r="A112" s="283" t="s">
        <v>317</v>
      </c>
      <c r="B112" s="298" t="s">
        <v>810</v>
      </c>
      <c r="C112" s="322" t="s">
        <v>115</v>
      </c>
      <c r="D112" s="322"/>
      <c r="E112" s="322"/>
      <c r="F112" s="323">
        <f>F118+F123+F128+F133+F113</f>
        <v>2787400</v>
      </c>
      <c r="G112" s="323">
        <f>G118+G123+G128+G133+G113</f>
        <v>2722400</v>
      </c>
      <c r="H112" s="323">
        <f>H118+H123+H128+H133+H113</f>
        <v>2727400</v>
      </c>
    </row>
    <row r="113" spans="1:8" ht="71.25" customHeight="1">
      <c r="A113" s="283" t="s">
        <v>340</v>
      </c>
      <c r="B113" s="290" t="s">
        <v>1347</v>
      </c>
      <c r="C113" s="158" t="s">
        <v>965</v>
      </c>
      <c r="D113" s="158"/>
      <c r="E113" s="283"/>
      <c r="F113" s="326">
        <f>F114</f>
        <v>2007400</v>
      </c>
      <c r="G113" s="326">
        <f>G114</f>
        <v>2007400</v>
      </c>
      <c r="H113" s="326">
        <f>H114</f>
        <v>2007400</v>
      </c>
    </row>
    <row r="114" spans="1:8" ht="25.5">
      <c r="A114" s="283" t="s">
        <v>341</v>
      </c>
      <c r="B114" s="282" t="s">
        <v>332</v>
      </c>
      <c r="C114" s="158" t="s">
        <v>965</v>
      </c>
      <c r="D114" s="158" t="s">
        <v>632</v>
      </c>
      <c r="E114" s="283"/>
      <c r="F114" s="326">
        <f aca="true" t="shared" si="20" ref="F114:H116">F115</f>
        <v>2007400</v>
      </c>
      <c r="G114" s="326">
        <f t="shared" si="20"/>
        <v>2007400</v>
      </c>
      <c r="H114" s="326">
        <f t="shared" si="20"/>
        <v>2007400</v>
      </c>
    </row>
    <row r="115" spans="1:8" ht="12.75">
      <c r="A115" s="283" t="s">
        <v>342</v>
      </c>
      <c r="B115" s="282" t="s">
        <v>333</v>
      </c>
      <c r="C115" s="158" t="s">
        <v>965</v>
      </c>
      <c r="D115" s="283" t="s">
        <v>633</v>
      </c>
      <c r="E115" s="283"/>
      <c r="F115" s="326">
        <f t="shared" si="20"/>
        <v>2007400</v>
      </c>
      <c r="G115" s="326">
        <f t="shared" si="20"/>
        <v>2007400</v>
      </c>
      <c r="H115" s="326">
        <f t="shared" si="20"/>
        <v>2007400</v>
      </c>
    </row>
    <row r="116" spans="1:8" ht="12.75">
      <c r="A116" s="283" t="s">
        <v>343</v>
      </c>
      <c r="B116" s="286" t="s">
        <v>461</v>
      </c>
      <c r="C116" s="158" t="s">
        <v>965</v>
      </c>
      <c r="D116" s="283" t="s">
        <v>633</v>
      </c>
      <c r="E116" s="283" t="s">
        <v>13</v>
      </c>
      <c r="F116" s="326">
        <f t="shared" si="20"/>
        <v>2007400</v>
      </c>
      <c r="G116" s="326">
        <f t="shared" si="20"/>
        <v>2007400</v>
      </c>
      <c r="H116" s="326">
        <f t="shared" si="20"/>
        <v>2007400</v>
      </c>
    </row>
    <row r="117" spans="1:8" ht="12.75">
      <c r="A117" s="283" t="s">
        <v>344</v>
      </c>
      <c r="B117" s="157" t="s">
        <v>865</v>
      </c>
      <c r="C117" s="158" t="s">
        <v>965</v>
      </c>
      <c r="D117" s="283" t="s">
        <v>633</v>
      </c>
      <c r="E117" s="283" t="s">
        <v>292</v>
      </c>
      <c r="F117" s="280">
        <v>2007400</v>
      </c>
      <c r="G117" s="280">
        <v>2007400</v>
      </c>
      <c r="H117" s="280">
        <v>2007400</v>
      </c>
    </row>
    <row r="118" spans="1:8" ht="71.25" customHeight="1">
      <c r="A118" s="283" t="s">
        <v>345</v>
      </c>
      <c r="B118" s="282" t="s">
        <v>1149</v>
      </c>
      <c r="C118" s="158" t="s">
        <v>116</v>
      </c>
      <c r="D118" s="283"/>
      <c r="E118" s="283"/>
      <c r="F118" s="326">
        <f aca="true" t="shared" si="21" ref="F118:H121">F119</f>
        <v>358550</v>
      </c>
      <c r="G118" s="326">
        <f t="shared" si="21"/>
        <v>328500</v>
      </c>
      <c r="H118" s="326">
        <f t="shared" si="21"/>
        <v>331000</v>
      </c>
    </row>
    <row r="119" spans="1:8" ht="25.5">
      <c r="A119" s="283" t="s">
        <v>346</v>
      </c>
      <c r="B119" s="282" t="s">
        <v>332</v>
      </c>
      <c r="C119" s="158" t="s">
        <v>116</v>
      </c>
      <c r="D119" s="283" t="s">
        <v>632</v>
      </c>
      <c r="E119" s="283"/>
      <c r="F119" s="326">
        <f t="shared" si="21"/>
        <v>358550</v>
      </c>
      <c r="G119" s="326">
        <f t="shared" si="21"/>
        <v>328500</v>
      </c>
      <c r="H119" s="326">
        <f t="shared" si="21"/>
        <v>331000</v>
      </c>
    </row>
    <row r="120" spans="1:8" ht="12.75">
      <c r="A120" s="283" t="s">
        <v>347</v>
      </c>
      <c r="B120" s="282" t="s">
        <v>333</v>
      </c>
      <c r="C120" s="158" t="s">
        <v>116</v>
      </c>
      <c r="D120" s="283" t="s">
        <v>633</v>
      </c>
      <c r="E120" s="283"/>
      <c r="F120" s="326">
        <f t="shared" si="21"/>
        <v>358550</v>
      </c>
      <c r="G120" s="326">
        <f t="shared" si="21"/>
        <v>328500</v>
      </c>
      <c r="H120" s="326">
        <f t="shared" si="21"/>
        <v>331000</v>
      </c>
    </row>
    <row r="121" spans="1:8" ht="12.75">
      <c r="A121" s="283" t="s">
        <v>348</v>
      </c>
      <c r="B121" s="286" t="s">
        <v>461</v>
      </c>
      <c r="C121" s="158" t="s">
        <v>116</v>
      </c>
      <c r="D121" s="283" t="s">
        <v>633</v>
      </c>
      <c r="E121" s="283" t="s">
        <v>13</v>
      </c>
      <c r="F121" s="326">
        <f t="shared" si="21"/>
        <v>358550</v>
      </c>
      <c r="G121" s="326">
        <f t="shared" si="21"/>
        <v>328500</v>
      </c>
      <c r="H121" s="326">
        <f t="shared" si="21"/>
        <v>331000</v>
      </c>
    </row>
    <row r="122" spans="1:8" ht="12.75">
      <c r="A122" s="283" t="s">
        <v>349</v>
      </c>
      <c r="B122" s="157" t="s">
        <v>865</v>
      </c>
      <c r="C122" s="158" t="s">
        <v>116</v>
      </c>
      <c r="D122" s="283" t="s">
        <v>633</v>
      </c>
      <c r="E122" s="283" t="s">
        <v>292</v>
      </c>
      <c r="F122" s="280">
        <v>358550</v>
      </c>
      <c r="G122" s="280">
        <v>328500</v>
      </c>
      <c r="H122" s="280">
        <v>331000</v>
      </c>
    </row>
    <row r="123" spans="1:8" ht="101.25" customHeight="1">
      <c r="A123" s="283" t="s">
        <v>350</v>
      </c>
      <c r="B123" s="282" t="s">
        <v>25</v>
      </c>
      <c r="C123" s="158" t="s">
        <v>117</v>
      </c>
      <c r="D123" s="283"/>
      <c r="E123" s="283"/>
      <c r="F123" s="326">
        <f aca="true" t="shared" si="22" ref="F123:H126">F124</f>
        <v>30000</v>
      </c>
      <c r="G123" s="326">
        <f t="shared" si="22"/>
        <v>27500</v>
      </c>
      <c r="H123" s="326">
        <f t="shared" si="22"/>
        <v>27500</v>
      </c>
    </row>
    <row r="124" spans="1:8" ht="25.5">
      <c r="A124" s="283" t="s">
        <v>351</v>
      </c>
      <c r="B124" s="282" t="s">
        <v>332</v>
      </c>
      <c r="C124" s="158" t="s">
        <v>117</v>
      </c>
      <c r="D124" s="283" t="s">
        <v>632</v>
      </c>
      <c r="E124" s="283"/>
      <c r="F124" s="326">
        <f t="shared" si="22"/>
        <v>30000</v>
      </c>
      <c r="G124" s="326">
        <f t="shared" si="22"/>
        <v>27500</v>
      </c>
      <c r="H124" s="326">
        <f t="shared" si="22"/>
        <v>27500</v>
      </c>
    </row>
    <row r="125" spans="1:8" ht="12.75">
      <c r="A125" s="283" t="s">
        <v>352</v>
      </c>
      <c r="B125" s="282" t="s">
        <v>333</v>
      </c>
      <c r="C125" s="158" t="s">
        <v>117</v>
      </c>
      <c r="D125" s="283" t="s">
        <v>633</v>
      </c>
      <c r="E125" s="283"/>
      <c r="F125" s="326">
        <f t="shared" si="22"/>
        <v>30000</v>
      </c>
      <c r="G125" s="326">
        <f t="shared" si="22"/>
        <v>27500</v>
      </c>
      <c r="H125" s="326">
        <f t="shared" si="22"/>
        <v>27500</v>
      </c>
    </row>
    <row r="126" spans="1:8" ht="12.75">
      <c r="A126" s="283" t="s">
        <v>1051</v>
      </c>
      <c r="B126" s="286" t="s">
        <v>461</v>
      </c>
      <c r="C126" s="158" t="s">
        <v>117</v>
      </c>
      <c r="D126" s="283" t="s">
        <v>633</v>
      </c>
      <c r="E126" s="283" t="s">
        <v>13</v>
      </c>
      <c r="F126" s="326">
        <f t="shared" si="22"/>
        <v>30000</v>
      </c>
      <c r="G126" s="326">
        <f t="shared" si="22"/>
        <v>27500</v>
      </c>
      <c r="H126" s="326">
        <f t="shared" si="22"/>
        <v>27500</v>
      </c>
    </row>
    <row r="127" spans="1:8" ht="12.75">
      <c r="A127" s="283" t="s">
        <v>1052</v>
      </c>
      <c r="B127" s="157" t="s">
        <v>865</v>
      </c>
      <c r="C127" s="158" t="s">
        <v>117</v>
      </c>
      <c r="D127" s="283" t="s">
        <v>633</v>
      </c>
      <c r="E127" s="283" t="s">
        <v>292</v>
      </c>
      <c r="F127" s="280">
        <v>30000</v>
      </c>
      <c r="G127" s="280">
        <v>27500</v>
      </c>
      <c r="H127" s="280">
        <v>27500</v>
      </c>
    </row>
    <row r="128" spans="1:8" ht="61.5" customHeight="1">
      <c r="A128" s="283" t="s">
        <v>353</v>
      </c>
      <c r="B128" s="282" t="s">
        <v>322</v>
      </c>
      <c r="C128" s="158" t="s">
        <v>118</v>
      </c>
      <c r="D128" s="283"/>
      <c r="E128" s="283"/>
      <c r="F128" s="326">
        <f aca="true" t="shared" si="23" ref="F128:H131">F129</f>
        <v>91450</v>
      </c>
      <c r="G128" s="326">
        <f t="shared" si="23"/>
        <v>84000</v>
      </c>
      <c r="H128" s="326">
        <f t="shared" si="23"/>
        <v>84500</v>
      </c>
    </row>
    <row r="129" spans="1:8" ht="25.5">
      <c r="A129" s="283" t="s">
        <v>354</v>
      </c>
      <c r="B129" s="282" t="s">
        <v>332</v>
      </c>
      <c r="C129" s="158" t="s">
        <v>118</v>
      </c>
      <c r="D129" s="283" t="s">
        <v>632</v>
      </c>
      <c r="E129" s="283"/>
      <c r="F129" s="326">
        <f t="shared" si="23"/>
        <v>91450</v>
      </c>
      <c r="G129" s="326">
        <f t="shared" si="23"/>
        <v>84000</v>
      </c>
      <c r="H129" s="326">
        <f t="shared" si="23"/>
        <v>84500</v>
      </c>
    </row>
    <row r="130" spans="1:8" ht="12.75">
      <c r="A130" s="283" t="s">
        <v>355</v>
      </c>
      <c r="B130" s="282" t="s">
        <v>333</v>
      </c>
      <c r="C130" s="158" t="s">
        <v>118</v>
      </c>
      <c r="D130" s="283" t="s">
        <v>633</v>
      </c>
      <c r="E130" s="283"/>
      <c r="F130" s="326">
        <f t="shared" si="23"/>
        <v>91450</v>
      </c>
      <c r="G130" s="326">
        <f t="shared" si="23"/>
        <v>84000</v>
      </c>
      <c r="H130" s="326">
        <f t="shared" si="23"/>
        <v>84500</v>
      </c>
    </row>
    <row r="131" spans="1:8" ht="12.75">
      <c r="A131" s="283" t="s">
        <v>356</v>
      </c>
      <c r="B131" s="286" t="s">
        <v>461</v>
      </c>
      <c r="C131" s="158" t="s">
        <v>118</v>
      </c>
      <c r="D131" s="283" t="s">
        <v>633</v>
      </c>
      <c r="E131" s="283" t="s">
        <v>13</v>
      </c>
      <c r="F131" s="326">
        <f t="shared" si="23"/>
        <v>91450</v>
      </c>
      <c r="G131" s="326">
        <f t="shared" si="23"/>
        <v>84000</v>
      </c>
      <c r="H131" s="326">
        <f t="shared" si="23"/>
        <v>84500</v>
      </c>
    </row>
    <row r="132" spans="1:8" ht="12.75">
      <c r="A132" s="283" t="s">
        <v>432</v>
      </c>
      <c r="B132" s="157" t="s">
        <v>865</v>
      </c>
      <c r="C132" s="158" t="s">
        <v>118</v>
      </c>
      <c r="D132" s="283" t="s">
        <v>633</v>
      </c>
      <c r="E132" s="283" t="s">
        <v>292</v>
      </c>
      <c r="F132" s="280">
        <v>91450</v>
      </c>
      <c r="G132" s="280">
        <v>84000</v>
      </c>
      <c r="H132" s="280">
        <v>84500</v>
      </c>
    </row>
    <row r="133" spans="1:8" ht="51">
      <c r="A133" s="283" t="s">
        <v>433</v>
      </c>
      <c r="B133" s="282" t="s">
        <v>323</v>
      </c>
      <c r="C133" s="158" t="s">
        <v>119</v>
      </c>
      <c r="D133" s="283"/>
      <c r="E133" s="283"/>
      <c r="F133" s="326">
        <f aca="true" t="shared" si="24" ref="F133:H136">F134</f>
        <v>300000</v>
      </c>
      <c r="G133" s="326">
        <f t="shared" si="24"/>
        <v>275000</v>
      </c>
      <c r="H133" s="326">
        <f t="shared" si="24"/>
        <v>277000</v>
      </c>
    </row>
    <row r="134" spans="1:8" ht="25.5">
      <c r="A134" s="283" t="s">
        <v>276</v>
      </c>
      <c r="B134" s="282" t="s">
        <v>332</v>
      </c>
      <c r="C134" s="158" t="s">
        <v>119</v>
      </c>
      <c r="D134" s="283" t="s">
        <v>632</v>
      </c>
      <c r="E134" s="283"/>
      <c r="F134" s="326">
        <f t="shared" si="24"/>
        <v>300000</v>
      </c>
      <c r="G134" s="326">
        <f t="shared" si="24"/>
        <v>275000</v>
      </c>
      <c r="H134" s="326">
        <f t="shared" si="24"/>
        <v>277000</v>
      </c>
    </row>
    <row r="135" spans="1:8" ht="12.75">
      <c r="A135" s="283" t="s">
        <v>618</v>
      </c>
      <c r="B135" s="282" t="s">
        <v>333</v>
      </c>
      <c r="C135" s="158" t="s">
        <v>119</v>
      </c>
      <c r="D135" s="283" t="s">
        <v>633</v>
      </c>
      <c r="E135" s="283"/>
      <c r="F135" s="326">
        <f t="shared" si="24"/>
        <v>300000</v>
      </c>
      <c r="G135" s="326">
        <f t="shared" si="24"/>
        <v>275000</v>
      </c>
      <c r="H135" s="326">
        <f t="shared" si="24"/>
        <v>277000</v>
      </c>
    </row>
    <row r="136" spans="1:8" ht="12.75">
      <c r="A136" s="283" t="s">
        <v>619</v>
      </c>
      <c r="B136" s="286" t="s">
        <v>461</v>
      </c>
      <c r="C136" s="158" t="s">
        <v>119</v>
      </c>
      <c r="D136" s="283" t="s">
        <v>633</v>
      </c>
      <c r="E136" s="283" t="s">
        <v>13</v>
      </c>
      <c r="F136" s="326">
        <f t="shared" si="24"/>
        <v>300000</v>
      </c>
      <c r="G136" s="326">
        <f t="shared" si="24"/>
        <v>275000</v>
      </c>
      <c r="H136" s="326">
        <f t="shared" si="24"/>
        <v>277000</v>
      </c>
    </row>
    <row r="137" spans="1:8" ht="12.75">
      <c r="A137" s="283" t="s">
        <v>620</v>
      </c>
      <c r="B137" s="157" t="s">
        <v>865</v>
      </c>
      <c r="C137" s="158" t="s">
        <v>119</v>
      </c>
      <c r="D137" s="283" t="s">
        <v>633</v>
      </c>
      <c r="E137" s="283" t="s">
        <v>292</v>
      </c>
      <c r="F137" s="280">
        <v>300000</v>
      </c>
      <c r="G137" s="280">
        <v>275000</v>
      </c>
      <c r="H137" s="280">
        <v>277000</v>
      </c>
    </row>
    <row r="138" spans="1:8" s="324" customFormat="1" ht="44.25" customHeight="1">
      <c r="A138" s="283" t="s">
        <v>621</v>
      </c>
      <c r="B138" s="298" t="s">
        <v>553</v>
      </c>
      <c r="C138" s="322" t="s">
        <v>120</v>
      </c>
      <c r="D138" s="322"/>
      <c r="E138" s="322"/>
      <c r="F138" s="323">
        <f>F139+F148+F170+F161+F183</f>
        <v>25690300</v>
      </c>
      <c r="G138" s="323">
        <f>G139+G148+G170+G161+G183</f>
        <v>23895300</v>
      </c>
      <c r="H138" s="323">
        <f>H139+H148+H170+H161+H183</f>
        <v>20040300</v>
      </c>
    </row>
    <row r="139" spans="1:8" ht="81.75" customHeight="1">
      <c r="A139" s="283" t="s">
        <v>622</v>
      </c>
      <c r="B139" s="282" t="s">
        <v>275</v>
      </c>
      <c r="C139" s="288" t="s">
        <v>121</v>
      </c>
      <c r="D139" s="283"/>
      <c r="E139" s="283"/>
      <c r="F139" s="326">
        <f>F140+F144</f>
        <v>1860300</v>
      </c>
      <c r="G139" s="326">
        <f>G140+G144</f>
        <v>1860300</v>
      </c>
      <c r="H139" s="326">
        <f>H140+H144</f>
        <v>1860300</v>
      </c>
    </row>
    <row r="140" spans="1:8" ht="67.5" customHeight="1">
      <c r="A140" s="283" t="s">
        <v>623</v>
      </c>
      <c r="B140" s="282" t="s">
        <v>4</v>
      </c>
      <c r="C140" s="288" t="s">
        <v>121</v>
      </c>
      <c r="D140" s="283" t="s">
        <v>339</v>
      </c>
      <c r="E140" s="283"/>
      <c r="F140" s="326">
        <f aca="true" t="shared" si="25" ref="F140:H142">F141</f>
        <v>1341700</v>
      </c>
      <c r="G140" s="326">
        <f t="shared" si="25"/>
        <v>1341700</v>
      </c>
      <c r="H140" s="326">
        <f t="shared" si="25"/>
        <v>1341700</v>
      </c>
    </row>
    <row r="141" spans="1:8" ht="12.75">
      <c r="A141" s="283" t="s">
        <v>357</v>
      </c>
      <c r="B141" s="282" t="s">
        <v>29</v>
      </c>
      <c r="C141" s="288" t="s">
        <v>121</v>
      </c>
      <c r="D141" s="283" t="s">
        <v>356</v>
      </c>
      <c r="E141" s="283"/>
      <c r="F141" s="326">
        <f t="shared" si="25"/>
        <v>1341700</v>
      </c>
      <c r="G141" s="326">
        <f t="shared" si="25"/>
        <v>1341700</v>
      </c>
      <c r="H141" s="326">
        <f t="shared" si="25"/>
        <v>1341700</v>
      </c>
    </row>
    <row r="142" spans="1:8" ht="12.75">
      <c r="A142" s="283" t="s">
        <v>24</v>
      </c>
      <c r="B142" s="286" t="s">
        <v>461</v>
      </c>
      <c r="C142" s="288" t="s">
        <v>121</v>
      </c>
      <c r="D142" s="283" t="s">
        <v>356</v>
      </c>
      <c r="E142" s="283" t="s">
        <v>13</v>
      </c>
      <c r="F142" s="326">
        <f t="shared" si="25"/>
        <v>1341700</v>
      </c>
      <c r="G142" s="326">
        <f t="shared" si="25"/>
        <v>1341700</v>
      </c>
      <c r="H142" s="326">
        <f t="shared" si="25"/>
        <v>1341700</v>
      </c>
    </row>
    <row r="143" spans="1:8" ht="12.75">
      <c r="A143" s="283" t="s">
        <v>624</v>
      </c>
      <c r="B143" s="282" t="s">
        <v>312</v>
      </c>
      <c r="C143" s="288" t="s">
        <v>121</v>
      </c>
      <c r="D143" s="283" t="s">
        <v>356</v>
      </c>
      <c r="E143" s="283" t="s">
        <v>293</v>
      </c>
      <c r="F143" s="280">
        <v>1341700</v>
      </c>
      <c r="G143" s="280">
        <v>1341700</v>
      </c>
      <c r="H143" s="280">
        <v>1341700</v>
      </c>
    </row>
    <row r="144" spans="1:8" ht="38.25">
      <c r="A144" s="283" t="s">
        <v>625</v>
      </c>
      <c r="B144" s="282" t="s">
        <v>955</v>
      </c>
      <c r="C144" s="288" t="s">
        <v>121</v>
      </c>
      <c r="D144" s="283" t="s">
        <v>145</v>
      </c>
      <c r="E144" s="283"/>
      <c r="F144" s="326">
        <f aca="true" t="shared" si="26" ref="F144:H146">F145</f>
        <v>518600</v>
      </c>
      <c r="G144" s="326">
        <f t="shared" si="26"/>
        <v>518600</v>
      </c>
      <c r="H144" s="326">
        <f t="shared" si="26"/>
        <v>518600</v>
      </c>
    </row>
    <row r="145" spans="1:8" ht="25.5">
      <c r="A145" s="283" t="s">
        <v>626</v>
      </c>
      <c r="B145" s="282" t="s">
        <v>390</v>
      </c>
      <c r="C145" s="288" t="s">
        <v>121</v>
      </c>
      <c r="D145" s="283" t="s">
        <v>721</v>
      </c>
      <c r="E145" s="283"/>
      <c r="F145" s="326">
        <f t="shared" si="26"/>
        <v>518600</v>
      </c>
      <c r="G145" s="326">
        <f t="shared" si="26"/>
        <v>518600</v>
      </c>
      <c r="H145" s="326">
        <f t="shared" si="26"/>
        <v>518600</v>
      </c>
    </row>
    <row r="146" spans="1:8" ht="12.75">
      <c r="A146" s="283" t="s">
        <v>495</v>
      </c>
      <c r="B146" s="286" t="s">
        <v>461</v>
      </c>
      <c r="C146" s="288" t="s">
        <v>121</v>
      </c>
      <c r="D146" s="283" t="s">
        <v>721</v>
      </c>
      <c r="E146" s="283" t="s">
        <v>13</v>
      </c>
      <c r="F146" s="326">
        <f t="shared" si="26"/>
        <v>518600</v>
      </c>
      <c r="G146" s="326">
        <f t="shared" si="26"/>
        <v>518600</v>
      </c>
      <c r="H146" s="326">
        <f t="shared" si="26"/>
        <v>518600</v>
      </c>
    </row>
    <row r="147" spans="1:8" ht="12.75">
      <c r="A147" s="283" t="s">
        <v>699</v>
      </c>
      <c r="B147" s="282" t="s">
        <v>312</v>
      </c>
      <c r="C147" s="288" t="s">
        <v>121</v>
      </c>
      <c r="D147" s="283" t="s">
        <v>721</v>
      </c>
      <c r="E147" s="283" t="s">
        <v>293</v>
      </c>
      <c r="F147" s="280">
        <v>518600</v>
      </c>
      <c r="G147" s="280">
        <v>518600</v>
      </c>
      <c r="H147" s="280">
        <v>518600</v>
      </c>
    </row>
    <row r="148" spans="1:8" ht="75.75" customHeight="1">
      <c r="A148" s="283" t="s">
        <v>700</v>
      </c>
      <c r="B148" s="282" t="s">
        <v>555</v>
      </c>
      <c r="C148" s="158" t="s">
        <v>122</v>
      </c>
      <c r="D148" s="283"/>
      <c r="E148" s="283"/>
      <c r="F148" s="326">
        <f>F149+F153+F157</f>
        <v>5625000</v>
      </c>
      <c r="G148" s="326">
        <f>G149+G153+G157</f>
        <v>5158000</v>
      </c>
      <c r="H148" s="326">
        <f>H149+H153+H157</f>
        <v>4692000</v>
      </c>
    </row>
    <row r="149" spans="1:8" ht="53.25" customHeight="1">
      <c r="A149" s="283" t="s">
        <v>701</v>
      </c>
      <c r="B149" s="282" t="s">
        <v>4</v>
      </c>
      <c r="C149" s="158" t="s">
        <v>122</v>
      </c>
      <c r="D149" s="283" t="s">
        <v>339</v>
      </c>
      <c r="E149" s="283"/>
      <c r="F149" s="326">
        <f aca="true" t="shared" si="27" ref="F149:H151">F150</f>
        <v>4514906</v>
      </c>
      <c r="G149" s="326">
        <f t="shared" si="27"/>
        <v>4140200</v>
      </c>
      <c r="H149" s="326">
        <f t="shared" si="27"/>
        <v>3667300</v>
      </c>
    </row>
    <row r="150" spans="1:8" ht="12.75">
      <c r="A150" s="283" t="s">
        <v>604</v>
      </c>
      <c r="B150" s="282" t="s">
        <v>29</v>
      </c>
      <c r="C150" s="158" t="s">
        <v>122</v>
      </c>
      <c r="D150" s="283" t="s">
        <v>356</v>
      </c>
      <c r="E150" s="283"/>
      <c r="F150" s="326">
        <f t="shared" si="27"/>
        <v>4514906</v>
      </c>
      <c r="G150" s="326">
        <f t="shared" si="27"/>
        <v>4140200</v>
      </c>
      <c r="H150" s="326">
        <f t="shared" si="27"/>
        <v>3667300</v>
      </c>
    </row>
    <row r="151" spans="1:8" ht="12.75">
      <c r="A151" s="283" t="s">
        <v>605</v>
      </c>
      <c r="B151" s="286" t="s">
        <v>461</v>
      </c>
      <c r="C151" s="158" t="s">
        <v>122</v>
      </c>
      <c r="D151" s="283" t="s">
        <v>356</v>
      </c>
      <c r="E151" s="283" t="s">
        <v>13</v>
      </c>
      <c r="F151" s="326">
        <f t="shared" si="27"/>
        <v>4514906</v>
      </c>
      <c r="G151" s="326">
        <f t="shared" si="27"/>
        <v>4140200</v>
      </c>
      <c r="H151" s="326">
        <f t="shared" si="27"/>
        <v>3667300</v>
      </c>
    </row>
    <row r="152" spans="1:8" ht="12.75">
      <c r="A152" s="283" t="s">
        <v>809</v>
      </c>
      <c r="B152" s="282" t="s">
        <v>312</v>
      </c>
      <c r="C152" s="158" t="s">
        <v>122</v>
      </c>
      <c r="D152" s="283" t="s">
        <v>356</v>
      </c>
      <c r="E152" s="283" t="s">
        <v>293</v>
      </c>
      <c r="F152" s="280">
        <v>4514906</v>
      </c>
      <c r="G152" s="280">
        <v>4140200</v>
      </c>
      <c r="H152" s="280">
        <f>4167300-500000</f>
        <v>3667300</v>
      </c>
    </row>
    <row r="153" spans="1:8" ht="38.25">
      <c r="A153" s="283" t="s">
        <v>1053</v>
      </c>
      <c r="B153" s="282" t="s">
        <v>955</v>
      </c>
      <c r="C153" s="158" t="s">
        <v>122</v>
      </c>
      <c r="D153" s="283" t="s">
        <v>145</v>
      </c>
      <c r="E153" s="283"/>
      <c r="F153" s="326">
        <f aca="true" t="shared" si="28" ref="F153:H155">F154</f>
        <v>1109094</v>
      </c>
      <c r="G153" s="326">
        <f t="shared" si="28"/>
        <v>1016800</v>
      </c>
      <c r="H153" s="326">
        <f t="shared" si="28"/>
        <v>1023700</v>
      </c>
    </row>
    <row r="154" spans="1:8" ht="25.5">
      <c r="A154" s="283" t="s">
        <v>1054</v>
      </c>
      <c r="B154" s="282" t="s">
        <v>390</v>
      </c>
      <c r="C154" s="158" t="s">
        <v>122</v>
      </c>
      <c r="D154" s="283" t="s">
        <v>721</v>
      </c>
      <c r="E154" s="283"/>
      <c r="F154" s="326">
        <f t="shared" si="28"/>
        <v>1109094</v>
      </c>
      <c r="G154" s="326">
        <f t="shared" si="28"/>
        <v>1016800</v>
      </c>
      <c r="H154" s="326">
        <f t="shared" si="28"/>
        <v>1023700</v>
      </c>
    </row>
    <row r="155" spans="1:8" ht="12.75">
      <c r="A155" s="283" t="s">
        <v>1055</v>
      </c>
      <c r="B155" s="286" t="s">
        <v>461</v>
      </c>
      <c r="C155" s="158" t="s">
        <v>122</v>
      </c>
      <c r="D155" s="283" t="s">
        <v>721</v>
      </c>
      <c r="E155" s="283" t="s">
        <v>13</v>
      </c>
      <c r="F155" s="326">
        <f t="shared" si="28"/>
        <v>1109094</v>
      </c>
      <c r="G155" s="326">
        <f t="shared" si="28"/>
        <v>1016800</v>
      </c>
      <c r="H155" s="326">
        <f t="shared" si="28"/>
        <v>1023700</v>
      </c>
    </row>
    <row r="156" spans="1:8" ht="12.75">
      <c r="A156" s="283" t="s">
        <v>1056</v>
      </c>
      <c r="B156" s="282" t="s">
        <v>312</v>
      </c>
      <c r="C156" s="158" t="s">
        <v>122</v>
      </c>
      <c r="D156" s="283" t="s">
        <v>721</v>
      </c>
      <c r="E156" s="283" t="s">
        <v>293</v>
      </c>
      <c r="F156" s="280">
        <v>1109094</v>
      </c>
      <c r="G156" s="280">
        <v>1016800</v>
      </c>
      <c r="H156" s="280">
        <v>1023700</v>
      </c>
    </row>
    <row r="157" spans="1:8" ht="12.75">
      <c r="A157" s="283" t="s">
        <v>654</v>
      </c>
      <c r="B157" s="282" t="s">
        <v>32</v>
      </c>
      <c r="C157" s="158" t="s">
        <v>122</v>
      </c>
      <c r="D157" s="283" t="s">
        <v>31</v>
      </c>
      <c r="E157" s="283"/>
      <c r="F157" s="326">
        <f aca="true" t="shared" si="29" ref="F157:H159">F158</f>
        <v>1000</v>
      </c>
      <c r="G157" s="326">
        <f t="shared" si="29"/>
        <v>1000</v>
      </c>
      <c r="H157" s="326">
        <f t="shared" si="29"/>
        <v>1000</v>
      </c>
    </row>
    <row r="158" spans="1:8" ht="12.75">
      <c r="A158" s="283" t="s">
        <v>655</v>
      </c>
      <c r="B158" s="282" t="s">
        <v>33</v>
      </c>
      <c r="C158" s="158" t="s">
        <v>122</v>
      </c>
      <c r="D158" s="283" t="s">
        <v>30</v>
      </c>
      <c r="E158" s="283"/>
      <c r="F158" s="326">
        <f t="shared" si="29"/>
        <v>1000</v>
      </c>
      <c r="G158" s="326">
        <f t="shared" si="29"/>
        <v>1000</v>
      </c>
      <c r="H158" s="326">
        <f t="shared" si="29"/>
        <v>1000</v>
      </c>
    </row>
    <row r="159" spans="1:8" ht="12.75">
      <c r="A159" s="283" t="s">
        <v>656</v>
      </c>
      <c r="B159" s="286" t="s">
        <v>461</v>
      </c>
      <c r="C159" s="158" t="s">
        <v>122</v>
      </c>
      <c r="D159" s="283" t="s">
        <v>30</v>
      </c>
      <c r="E159" s="283" t="s">
        <v>13</v>
      </c>
      <c r="F159" s="326">
        <f t="shared" si="29"/>
        <v>1000</v>
      </c>
      <c r="G159" s="326">
        <f t="shared" si="29"/>
        <v>1000</v>
      </c>
      <c r="H159" s="326">
        <f t="shared" si="29"/>
        <v>1000</v>
      </c>
    </row>
    <row r="160" spans="1:8" ht="12.75">
      <c r="A160" s="283" t="s">
        <v>657</v>
      </c>
      <c r="B160" s="282" t="s">
        <v>312</v>
      </c>
      <c r="C160" s="158" t="s">
        <v>122</v>
      </c>
      <c r="D160" s="283" t="s">
        <v>30</v>
      </c>
      <c r="E160" s="283" t="s">
        <v>293</v>
      </c>
      <c r="F160" s="280">
        <v>1000</v>
      </c>
      <c r="G160" s="280">
        <v>1000</v>
      </c>
      <c r="H160" s="280">
        <v>1000</v>
      </c>
    </row>
    <row r="161" spans="1:8" ht="74.25" customHeight="1">
      <c r="A161" s="283" t="s">
        <v>658</v>
      </c>
      <c r="B161" s="282" t="s">
        <v>1102</v>
      </c>
      <c r="C161" s="158" t="s">
        <v>1103</v>
      </c>
      <c r="D161" s="158"/>
      <c r="E161" s="283"/>
      <c r="F161" s="280">
        <f>F162+F166</f>
        <v>650000</v>
      </c>
      <c r="G161" s="280">
        <f>G162+G166</f>
        <v>596000</v>
      </c>
      <c r="H161" s="280">
        <f>H162+H166</f>
        <v>600000</v>
      </c>
    </row>
    <row r="162" spans="1:8" ht="64.5" customHeight="1">
      <c r="A162" s="283" t="s">
        <v>659</v>
      </c>
      <c r="B162" s="282" t="s">
        <v>4</v>
      </c>
      <c r="C162" s="158" t="s">
        <v>1103</v>
      </c>
      <c r="D162" s="283" t="s">
        <v>339</v>
      </c>
      <c r="E162" s="283"/>
      <c r="F162" s="280">
        <f aca="true" t="shared" si="30" ref="F162:H164">F163</f>
        <v>624960</v>
      </c>
      <c r="G162" s="280">
        <f t="shared" si="30"/>
        <v>573000</v>
      </c>
      <c r="H162" s="280">
        <f t="shared" si="30"/>
        <v>577000</v>
      </c>
    </row>
    <row r="163" spans="1:8" ht="12.75">
      <c r="A163" s="283" t="s">
        <v>660</v>
      </c>
      <c r="B163" s="282" t="s">
        <v>5</v>
      </c>
      <c r="C163" s="158" t="s">
        <v>1103</v>
      </c>
      <c r="D163" s="158" t="s">
        <v>348</v>
      </c>
      <c r="E163" s="283"/>
      <c r="F163" s="280">
        <f t="shared" si="30"/>
        <v>624960</v>
      </c>
      <c r="G163" s="280">
        <f t="shared" si="30"/>
        <v>573000</v>
      </c>
      <c r="H163" s="280">
        <f t="shared" si="30"/>
        <v>577000</v>
      </c>
    </row>
    <row r="164" spans="1:8" ht="12.75">
      <c r="A164" s="283" t="s">
        <v>661</v>
      </c>
      <c r="B164" s="286" t="s">
        <v>461</v>
      </c>
      <c r="C164" s="158" t="s">
        <v>1103</v>
      </c>
      <c r="D164" s="158" t="s">
        <v>348</v>
      </c>
      <c r="E164" s="283" t="s">
        <v>13</v>
      </c>
      <c r="F164" s="280">
        <f t="shared" si="30"/>
        <v>624960</v>
      </c>
      <c r="G164" s="280">
        <f t="shared" si="30"/>
        <v>573000</v>
      </c>
      <c r="H164" s="280">
        <f t="shared" si="30"/>
        <v>577000</v>
      </c>
    </row>
    <row r="165" spans="1:8" ht="12.75">
      <c r="A165" s="283" t="s">
        <v>662</v>
      </c>
      <c r="B165" s="282" t="s">
        <v>312</v>
      </c>
      <c r="C165" s="158" t="s">
        <v>1103</v>
      </c>
      <c r="D165" s="158" t="s">
        <v>348</v>
      </c>
      <c r="E165" s="283" t="s">
        <v>293</v>
      </c>
      <c r="F165" s="280">
        <v>624960</v>
      </c>
      <c r="G165" s="280">
        <v>573000</v>
      </c>
      <c r="H165" s="280">
        <v>577000</v>
      </c>
    </row>
    <row r="166" spans="1:8" ht="38.25">
      <c r="A166" s="283" t="s">
        <v>663</v>
      </c>
      <c r="B166" s="282" t="s">
        <v>955</v>
      </c>
      <c r="C166" s="158" t="s">
        <v>1103</v>
      </c>
      <c r="D166" s="283" t="s">
        <v>145</v>
      </c>
      <c r="E166" s="283"/>
      <c r="F166" s="280">
        <f aca="true" t="shared" si="31" ref="F166:H168">F167</f>
        <v>25040</v>
      </c>
      <c r="G166" s="280">
        <f t="shared" si="31"/>
        <v>23000</v>
      </c>
      <c r="H166" s="280">
        <f t="shared" si="31"/>
        <v>23000</v>
      </c>
    </row>
    <row r="167" spans="1:8" ht="25.5">
      <c r="A167" s="283" t="s">
        <v>1057</v>
      </c>
      <c r="B167" s="282" t="s">
        <v>390</v>
      </c>
      <c r="C167" s="158" t="s">
        <v>1103</v>
      </c>
      <c r="D167" s="283" t="s">
        <v>721</v>
      </c>
      <c r="E167" s="283"/>
      <c r="F167" s="280">
        <f t="shared" si="31"/>
        <v>25040</v>
      </c>
      <c r="G167" s="280">
        <f t="shared" si="31"/>
        <v>23000</v>
      </c>
      <c r="H167" s="280">
        <f t="shared" si="31"/>
        <v>23000</v>
      </c>
    </row>
    <row r="168" spans="1:8" ht="12.75">
      <c r="A168" s="283" t="s">
        <v>1058</v>
      </c>
      <c r="B168" s="286" t="s">
        <v>461</v>
      </c>
      <c r="C168" s="158" t="s">
        <v>1103</v>
      </c>
      <c r="D168" s="283" t="s">
        <v>721</v>
      </c>
      <c r="E168" s="283" t="s">
        <v>13</v>
      </c>
      <c r="F168" s="280">
        <f t="shared" si="31"/>
        <v>25040</v>
      </c>
      <c r="G168" s="280">
        <f t="shared" si="31"/>
        <v>23000</v>
      </c>
      <c r="H168" s="280">
        <f t="shared" si="31"/>
        <v>23000</v>
      </c>
    </row>
    <row r="169" spans="1:8" ht="12.75">
      <c r="A169" s="283" t="s">
        <v>664</v>
      </c>
      <c r="B169" s="282" t="s">
        <v>312</v>
      </c>
      <c r="C169" s="158" t="s">
        <v>1103</v>
      </c>
      <c r="D169" s="283" t="s">
        <v>721</v>
      </c>
      <c r="E169" s="283" t="s">
        <v>293</v>
      </c>
      <c r="F169" s="280">
        <v>25040</v>
      </c>
      <c r="G169" s="280">
        <v>23000</v>
      </c>
      <c r="H169" s="280">
        <v>23000</v>
      </c>
    </row>
    <row r="170" spans="1:8" ht="69" customHeight="1">
      <c r="A170" s="283" t="s">
        <v>665</v>
      </c>
      <c r="B170" s="282" t="s">
        <v>437</v>
      </c>
      <c r="C170" s="158" t="s">
        <v>123</v>
      </c>
      <c r="D170" s="283"/>
      <c r="E170" s="283"/>
      <c r="F170" s="326">
        <f>F171+F175+F179</f>
        <v>17475000</v>
      </c>
      <c r="G170" s="326">
        <f>G171+G175+G179</f>
        <v>16201000</v>
      </c>
      <c r="H170" s="326">
        <f>H171+H175+H179</f>
        <v>12808000</v>
      </c>
    </row>
    <row r="171" spans="1:8" ht="61.5" customHeight="1">
      <c r="A171" s="283" t="s">
        <v>666</v>
      </c>
      <c r="B171" s="282" t="s">
        <v>4</v>
      </c>
      <c r="C171" s="158" t="s">
        <v>123</v>
      </c>
      <c r="D171" s="158" t="s">
        <v>339</v>
      </c>
      <c r="E171" s="283"/>
      <c r="F171" s="326">
        <f aca="true" t="shared" si="32" ref="F171:H173">F172</f>
        <v>16014600</v>
      </c>
      <c r="G171" s="326">
        <f t="shared" si="32"/>
        <v>14685000</v>
      </c>
      <c r="H171" s="326">
        <f t="shared" si="32"/>
        <v>11780000</v>
      </c>
    </row>
    <row r="172" spans="1:8" ht="12.75">
      <c r="A172" s="283" t="s">
        <v>667</v>
      </c>
      <c r="B172" s="282" t="s">
        <v>5</v>
      </c>
      <c r="C172" s="158" t="s">
        <v>123</v>
      </c>
      <c r="D172" s="158" t="s">
        <v>348</v>
      </c>
      <c r="E172" s="283"/>
      <c r="F172" s="326">
        <f t="shared" si="32"/>
        <v>16014600</v>
      </c>
      <c r="G172" s="326">
        <f t="shared" si="32"/>
        <v>14685000</v>
      </c>
      <c r="H172" s="326">
        <f t="shared" si="32"/>
        <v>11780000</v>
      </c>
    </row>
    <row r="173" spans="1:8" ht="12.75">
      <c r="A173" s="283" t="s">
        <v>668</v>
      </c>
      <c r="B173" s="286" t="s">
        <v>461</v>
      </c>
      <c r="C173" s="158" t="s">
        <v>123</v>
      </c>
      <c r="D173" s="158" t="s">
        <v>348</v>
      </c>
      <c r="E173" s="283" t="s">
        <v>13</v>
      </c>
      <c r="F173" s="326">
        <f t="shared" si="32"/>
        <v>16014600</v>
      </c>
      <c r="G173" s="326">
        <f t="shared" si="32"/>
        <v>14685000</v>
      </c>
      <c r="H173" s="326">
        <f t="shared" si="32"/>
        <v>11780000</v>
      </c>
    </row>
    <row r="174" spans="1:8" ht="12.75">
      <c r="A174" s="283" t="s">
        <v>669</v>
      </c>
      <c r="B174" s="282" t="s">
        <v>312</v>
      </c>
      <c r="C174" s="158" t="s">
        <v>123</v>
      </c>
      <c r="D174" s="158" t="s">
        <v>348</v>
      </c>
      <c r="E174" s="283" t="s">
        <v>293</v>
      </c>
      <c r="F174" s="280">
        <v>16014600</v>
      </c>
      <c r="G174" s="280">
        <v>14685000</v>
      </c>
      <c r="H174" s="280">
        <f>14780000-3000000</f>
        <v>11780000</v>
      </c>
    </row>
    <row r="175" spans="1:8" ht="38.25">
      <c r="A175" s="283" t="s">
        <v>670</v>
      </c>
      <c r="B175" s="282" t="s">
        <v>955</v>
      </c>
      <c r="C175" s="158" t="s">
        <v>123</v>
      </c>
      <c r="D175" s="283" t="s">
        <v>145</v>
      </c>
      <c r="E175" s="283"/>
      <c r="F175" s="280">
        <f aca="true" t="shared" si="33" ref="F175:H177">F176</f>
        <v>1457400</v>
      </c>
      <c r="G175" s="280">
        <f t="shared" si="33"/>
        <v>1513000</v>
      </c>
      <c r="H175" s="280">
        <f t="shared" si="33"/>
        <v>1025000</v>
      </c>
    </row>
    <row r="176" spans="1:8" ht="25.5">
      <c r="A176" s="283" t="s">
        <v>671</v>
      </c>
      <c r="B176" s="282" t="s">
        <v>390</v>
      </c>
      <c r="C176" s="158" t="s">
        <v>123</v>
      </c>
      <c r="D176" s="283" t="s">
        <v>721</v>
      </c>
      <c r="E176" s="283"/>
      <c r="F176" s="280">
        <f t="shared" si="33"/>
        <v>1457400</v>
      </c>
      <c r="G176" s="280">
        <f t="shared" si="33"/>
        <v>1513000</v>
      </c>
      <c r="H176" s="280">
        <f t="shared" si="33"/>
        <v>1025000</v>
      </c>
    </row>
    <row r="177" spans="1:8" ht="12.75">
      <c r="A177" s="283" t="s">
        <v>672</v>
      </c>
      <c r="B177" s="286" t="s">
        <v>461</v>
      </c>
      <c r="C177" s="158" t="s">
        <v>123</v>
      </c>
      <c r="D177" s="283" t="s">
        <v>721</v>
      </c>
      <c r="E177" s="283" t="s">
        <v>13</v>
      </c>
      <c r="F177" s="280">
        <f t="shared" si="33"/>
        <v>1457400</v>
      </c>
      <c r="G177" s="280">
        <f t="shared" si="33"/>
        <v>1513000</v>
      </c>
      <c r="H177" s="280">
        <f t="shared" si="33"/>
        <v>1025000</v>
      </c>
    </row>
    <row r="178" spans="1:8" ht="12.75">
      <c r="A178" s="283" t="s">
        <v>673</v>
      </c>
      <c r="B178" s="282" t="s">
        <v>312</v>
      </c>
      <c r="C178" s="158" t="s">
        <v>123</v>
      </c>
      <c r="D178" s="283" t="s">
        <v>721</v>
      </c>
      <c r="E178" s="283" t="s">
        <v>293</v>
      </c>
      <c r="F178" s="280">
        <f>1657400-200000</f>
        <v>1457400</v>
      </c>
      <c r="G178" s="280">
        <v>1513000</v>
      </c>
      <c r="H178" s="280">
        <f>1525000-500000</f>
        <v>1025000</v>
      </c>
    </row>
    <row r="179" spans="1:8" ht="12.75">
      <c r="A179" s="283" t="s">
        <v>703</v>
      </c>
      <c r="B179" s="282" t="s">
        <v>32</v>
      </c>
      <c r="C179" s="158" t="s">
        <v>123</v>
      </c>
      <c r="D179" s="283" t="s">
        <v>31</v>
      </c>
      <c r="E179" s="283"/>
      <c r="F179" s="280">
        <f aca="true" t="shared" si="34" ref="F179:H181">F180</f>
        <v>3000</v>
      </c>
      <c r="G179" s="280">
        <f t="shared" si="34"/>
        <v>3000</v>
      </c>
      <c r="H179" s="280">
        <f t="shared" si="34"/>
        <v>3000</v>
      </c>
    </row>
    <row r="180" spans="1:8" ht="12.75">
      <c r="A180" s="283" t="s">
        <v>704</v>
      </c>
      <c r="B180" s="282" t="s">
        <v>33</v>
      </c>
      <c r="C180" s="158" t="s">
        <v>123</v>
      </c>
      <c r="D180" s="283" t="s">
        <v>30</v>
      </c>
      <c r="E180" s="283"/>
      <c r="F180" s="280">
        <f t="shared" si="34"/>
        <v>3000</v>
      </c>
      <c r="G180" s="280">
        <f t="shared" si="34"/>
        <v>3000</v>
      </c>
      <c r="H180" s="280">
        <f t="shared" si="34"/>
        <v>3000</v>
      </c>
    </row>
    <row r="181" spans="1:8" ht="12.75">
      <c r="A181" s="283" t="s">
        <v>705</v>
      </c>
      <c r="B181" s="286" t="s">
        <v>461</v>
      </c>
      <c r="C181" s="158" t="s">
        <v>123</v>
      </c>
      <c r="D181" s="283" t="s">
        <v>30</v>
      </c>
      <c r="E181" s="283" t="s">
        <v>13</v>
      </c>
      <c r="F181" s="280">
        <f t="shared" si="34"/>
        <v>3000</v>
      </c>
      <c r="G181" s="280">
        <f t="shared" si="34"/>
        <v>3000</v>
      </c>
      <c r="H181" s="280">
        <f t="shared" si="34"/>
        <v>3000</v>
      </c>
    </row>
    <row r="182" spans="1:8" ht="12.75">
      <c r="A182" s="283" t="s">
        <v>674</v>
      </c>
      <c r="B182" s="282" t="s">
        <v>312</v>
      </c>
      <c r="C182" s="158" t="s">
        <v>123</v>
      </c>
      <c r="D182" s="283" t="s">
        <v>30</v>
      </c>
      <c r="E182" s="283" t="s">
        <v>293</v>
      </c>
      <c r="F182" s="280">
        <v>3000</v>
      </c>
      <c r="G182" s="280">
        <v>3000</v>
      </c>
      <c r="H182" s="280">
        <v>3000</v>
      </c>
    </row>
    <row r="183" spans="1:8" ht="90" customHeight="1">
      <c r="A183" s="283" t="s">
        <v>675</v>
      </c>
      <c r="B183" s="282" t="s">
        <v>1554</v>
      </c>
      <c r="C183" s="158" t="s">
        <v>1555</v>
      </c>
      <c r="D183" s="158"/>
      <c r="E183" s="283"/>
      <c r="F183" s="280">
        <f>F184</f>
        <v>80000</v>
      </c>
      <c r="G183" s="280">
        <f aca="true" t="shared" si="35" ref="G183:H186">G184</f>
        <v>80000</v>
      </c>
      <c r="H183" s="280">
        <f t="shared" si="35"/>
        <v>80000</v>
      </c>
    </row>
    <row r="184" spans="1:8" ht="38.25">
      <c r="A184" s="283" t="s">
        <v>676</v>
      </c>
      <c r="B184" s="282" t="s">
        <v>955</v>
      </c>
      <c r="C184" s="158" t="s">
        <v>1555</v>
      </c>
      <c r="D184" s="158" t="s">
        <v>145</v>
      </c>
      <c r="E184" s="283"/>
      <c r="F184" s="280">
        <f>F185</f>
        <v>80000</v>
      </c>
      <c r="G184" s="280">
        <f t="shared" si="35"/>
        <v>80000</v>
      </c>
      <c r="H184" s="280">
        <f t="shared" si="35"/>
        <v>80000</v>
      </c>
    </row>
    <row r="185" spans="1:8" ht="25.5">
      <c r="A185" s="283" t="s">
        <v>677</v>
      </c>
      <c r="B185" s="282" t="s">
        <v>390</v>
      </c>
      <c r="C185" s="158" t="s">
        <v>1555</v>
      </c>
      <c r="D185" s="158" t="s">
        <v>721</v>
      </c>
      <c r="E185" s="283"/>
      <c r="F185" s="280">
        <f>F186</f>
        <v>80000</v>
      </c>
      <c r="G185" s="280">
        <f t="shared" si="35"/>
        <v>80000</v>
      </c>
      <c r="H185" s="280">
        <f t="shared" si="35"/>
        <v>80000</v>
      </c>
    </row>
    <row r="186" spans="1:8" ht="12.75">
      <c r="A186" s="283" t="s">
        <v>678</v>
      </c>
      <c r="B186" s="286" t="s">
        <v>461</v>
      </c>
      <c r="C186" s="158" t="s">
        <v>1555</v>
      </c>
      <c r="D186" s="158" t="s">
        <v>721</v>
      </c>
      <c r="E186" s="283" t="s">
        <v>13</v>
      </c>
      <c r="F186" s="280">
        <f>F187</f>
        <v>80000</v>
      </c>
      <c r="G186" s="280">
        <f t="shared" si="35"/>
        <v>80000</v>
      </c>
      <c r="H186" s="280">
        <f t="shared" si="35"/>
        <v>80000</v>
      </c>
    </row>
    <row r="187" spans="1:8" ht="12.75">
      <c r="A187" s="283" t="s">
        <v>679</v>
      </c>
      <c r="B187" s="282" t="s">
        <v>312</v>
      </c>
      <c r="C187" s="158" t="s">
        <v>1555</v>
      </c>
      <c r="D187" s="158" t="s">
        <v>721</v>
      </c>
      <c r="E187" s="283" t="s">
        <v>293</v>
      </c>
      <c r="F187" s="280">
        <v>80000</v>
      </c>
      <c r="G187" s="280">
        <v>80000</v>
      </c>
      <c r="H187" s="280">
        <v>80000</v>
      </c>
    </row>
    <row r="188" spans="1:8" s="324" customFormat="1" ht="25.5">
      <c r="A188" s="283" t="s">
        <v>680</v>
      </c>
      <c r="B188" s="327" t="s">
        <v>696</v>
      </c>
      <c r="C188" s="322" t="s">
        <v>135</v>
      </c>
      <c r="D188" s="322"/>
      <c r="E188" s="322"/>
      <c r="F188" s="323">
        <f>F189+F205+F211</f>
        <v>126526236</v>
      </c>
      <c r="G188" s="323">
        <f>G189+G205+G211</f>
        <v>125727698</v>
      </c>
      <c r="H188" s="323">
        <f>H189+H205+H211</f>
        <v>125596069</v>
      </c>
    </row>
    <row r="189" spans="1:8" s="324" customFormat="1" ht="59.25" customHeight="1">
      <c r="A189" s="283" t="s">
        <v>166</v>
      </c>
      <c r="B189" s="298" t="s">
        <v>755</v>
      </c>
      <c r="C189" s="322" t="s">
        <v>136</v>
      </c>
      <c r="D189" s="322"/>
      <c r="E189" s="322"/>
      <c r="F189" s="323">
        <f>F190+F195+F200</f>
        <v>117241934</v>
      </c>
      <c r="G189" s="323">
        <f>G190+G195+G200</f>
        <v>117080194</v>
      </c>
      <c r="H189" s="323">
        <f>H190+H195+H200</f>
        <v>116891984</v>
      </c>
    </row>
    <row r="190" spans="1:8" ht="89.25">
      <c r="A190" s="283" t="s">
        <v>681</v>
      </c>
      <c r="B190" s="281" t="s">
        <v>1538</v>
      </c>
      <c r="C190" s="283" t="s">
        <v>137</v>
      </c>
      <c r="D190" s="283"/>
      <c r="E190" s="283"/>
      <c r="F190" s="326">
        <f aca="true" t="shared" si="36" ref="F190:H193">F191</f>
        <v>14609600</v>
      </c>
      <c r="G190" s="326">
        <f t="shared" si="36"/>
        <v>11687700</v>
      </c>
      <c r="H190" s="326">
        <f t="shared" si="36"/>
        <v>11687700</v>
      </c>
    </row>
    <row r="191" spans="1:8" ht="12.75">
      <c r="A191" s="283" t="s">
        <v>682</v>
      </c>
      <c r="B191" s="282" t="s">
        <v>366</v>
      </c>
      <c r="C191" s="283" t="s">
        <v>137</v>
      </c>
      <c r="D191" s="283" t="s">
        <v>708</v>
      </c>
      <c r="E191" s="283"/>
      <c r="F191" s="326">
        <f t="shared" si="36"/>
        <v>14609600</v>
      </c>
      <c r="G191" s="326">
        <f t="shared" si="36"/>
        <v>11687700</v>
      </c>
      <c r="H191" s="326">
        <f t="shared" si="36"/>
        <v>11687700</v>
      </c>
    </row>
    <row r="192" spans="1:8" ht="12.75">
      <c r="A192" s="283" t="s">
        <v>683</v>
      </c>
      <c r="B192" s="281" t="s">
        <v>40</v>
      </c>
      <c r="C192" s="283" t="s">
        <v>137</v>
      </c>
      <c r="D192" s="283" t="s">
        <v>460</v>
      </c>
      <c r="E192" s="283"/>
      <c r="F192" s="326">
        <f t="shared" si="36"/>
        <v>14609600</v>
      </c>
      <c r="G192" s="326">
        <f t="shared" si="36"/>
        <v>11687700</v>
      </c>
      <c r="H192" s="326">
        <f t="shared" si="36"/>
        <v>11687700</v>
      </c>
    </row>
    <row r="193" spans="1:8" ht="25.5">
      <c r="A193" s="283" t="s">
        <v>684</v>
      </c>
      <c r="B193" s="281" t="s">
        <v>754</v>
      </c>
      <c r="C193" s="283" t="s">
        <v>137</v>
      </c>
      <c r="D193" s="283" t="s">
        <v>460</v>
      </c>
      <c r="E193" s="283" t="s">
        <v>730</v>
      </c>
      <c r="F193" s="326">
        <f t="shared" si="36"/>
        <v>14609600</v>
      </c>
      <c r="G193" s="326">
        <f t="shared" si="36"/>
        <v>11687700</v>
      </c>
      <c r="H193" s="326">
        <f t="shared" si="36"/>
        <v>11687700</v>
      </c>
    </row>
    <row r="194" spans="1:8" ht="25.5">
      <c r="A194" s="283" t="s">
        <v>685</v>
      </c>
      <c r="B194" s="281" t="s">
        <v>591</v>
      </c>
      <c r="C194" s="283" t="s">
        <v>137</v>
      </c>
      <c r="D194" s="283" t="s">
        <v>460</v>
      </c>
      <c r="E194" s="283" t="s">
        <v>587</v>
      </c>
      <c r="F194" s="280">
        <v>14609600</v>
      </c>
      <c r="G194" s="280">
        <v>11687700</v>
      </c>
      <c r="H194" s="280">
        <v>11687700</v>
      </c>
    </row>
    <row r="195" spans="1:8" ht="108.75" customHeight="1">
      <c r="A195" s="283" t="s">
        <v>686</v>
      </c>
      <c r="B195" s="281" t="s">
        <v>1534</v>
      </c>
      <c r="C195" s="283" t="s">
        <v>138</v>
      </c>
      <c r="D195" s="283"/>
      <c r="E195" s="283"/>
      <c r="F195" s="326">
        <f aca="true" t="shared" si="37" ref="F195:H198">F196</f>
        <v>14885934</v>
      </c>
      <c r="G195" s="326">
        <f t="shared" si="37"/>
        <v>14885934</v>
      </c>
      <c r="H195" s="326">
        <f t="shared" si="37"/>
        <v>14885934</v>
      </c>
    </row>
    <row r="196" spans="1:8" ht="12.75">
      <c r="A196" s="283" t="s">
        <v>687</v>
      </c>
      <c r="B196" s="282" t="s">
        <v>366</v>
      </c>
      <c r="C196" s="283" t="s">
        <v>138</v>
      </c>
      <c r="D196" s="283" t="s">
        <v>708</v>
      </c>
      <c r="E196" s="283"/>
      <c r="F196" s="326">
        <f t="shared" si="37"/>
        <v>14885934</v>
      </c>
      <c r="G196" s="326">
        <f t="shared" si="37"/>
        <v>14885934</v>
      </c>
      <c r="H196" s="326">
        <f t="shared" si="37"/>
        <v>14885934</v>
      </c>
    </row>
    <row r="197" spans="1:8" ht="12.75">
      <c r="A197" s="283" t="s">
        <v>688</v>
      </c>
      <c r="B197" s="281" t="s">
        <v>40</v>
      </c>
      <c r="C197" s="283" t="s">
        <v>138</v>
      </c>
      <c r="D197" s="283" t="s">
        <v>460</v>
      </c>
      <c r="E197" s="283"/>
      <c r="F197" s="326">
        <f t="shared" si="37"/>
        <v>14885934</v>
      </c>
      <c r="G197" s="326">
        <f t="shared" si="37"/>
        <v>14885934</v>
      </c>
      <c r="H197" s="326">
        <f t="shared" si="37"/>
        <v>14885934</v>
      </c>
    </row>
    <row r="198" spans="1:8" ht="25.5">
      <c r="A198" s="283" t="s">
        <v>689</v>
      </c>
      <c r="B198" s="281" t="s">
        <v>754</v>
      </c>
      <c r="C198" s="283" t="s">
        <v>138</v>
      </c>
      <c r="D198" s="283" t="s">
        <v>460</v>
      </c>
      <c r="E198" s="283" t="s">
        <v>730</v>
      </c>
      <c r="F198" s="326">
        <f t="shared" si="37"/>
        <v>14885934</v>
      </c>
      <c r="G198" s="326">
        <f t="shared" si="37"/>
        <v>14885934</v>
      </c>
      <c r="H198" s="326">
        <f t="shared" si="37"/>
        <v>14885934</v>
      </c>
    </row>
    <row r="199" spans="1:8" ht="25.5">
      <c r="A199" s="283" t="s">
        <v>690</v>
      </c>
      <c r="B199" s="281" t="s">
        <v>591</v>
      </c>
      <c r="C199" s="283" t="s">
        <v>138</v>
      </c>
      <c r="D199" s="283" t="s">
        <v>460</v>
      </c>
      <c r="E199" s="283" t="s">
        <v>587</v>
      </c>
      <c r="F199" s="280">
        <v>14885934</v>
      </c>
      <c r="G199" s="280">
        <v>14885934</v>
      </c>
      <c r="H199" s="280">
        <v>14885934</v>
      </c>
    </row>
    <row r="200" spans="1:8" ht="106.5" customHeight="1">
      <c r="A200" s="283" t="s">
        <v>691</v>
      </c>
      <c r="B200" s="281" t="s">
        <v>756</v>
      </c>
      <c r="C200" s="283" t="s">
        <v>139</v>
      </c>
      <c r="D200" s="283"/>
      <c r="E200" s="283"/>
      <c r="F200" s="326">
        <f aca="true" t="shared" si="38" ref="F200:H203">F201</f>
        <v>87746400</v>
      </c>
      <c r="G200" s="326">
        <f t="shared" si="38"/>
        <v>90506560</v>
      </c>
      <c r="H200" s="326">
        <f t="shared" si="38"/>
        <v>90318350</v>
      </c>
    </row>
    <row r="201" spans="1:8" ht="12.75">
      <c r="A201" s="283" t="s">
        <v>692</v>
      </c>
      <c r="B201" s="282" t="s">
        <v>366</v>
      </c>
      <c r="C201" s="283" t="s">
        <v>139</v>
      </c>
      <c r="D201" s="283" t="s">
        <v>708</v>
      </c>
      <c r="E201" s="283"/>
      <c r="F201" s="326">
        <f t="shared" si="38"/>
        <v>87746400</v>
      </c>
      <c r="G201" s="326">
        <f t="shared" si="38"/>
        <v>90506560</v>
      </c>
      <c r="H201" s="326">
        <f t="shared" si="38"/>
        <v>90318350</v>
      </c>
    </row>
    <row r="202" spans="1:8" ht="12.75">
      <c r="A202" s="283" t="s">
        <v>693</v>
      </c>
      <c r="B202" s="282" t="s">
        <v>393</v>
      </c>
      <c r="C202" s="283" t="s">
        <v>139</v>
      </c>
      <c r="D202" s="283" t="s">
        <v>651</v>
      </c>
      <c r="E202" s="283"/>
      <c r="F202" s="326">
        <f t="shared" si="38"/>
        <v>87746400</v>
      </c>
      <c r="G202" s="326">
        <f t="shared" si="38"/>
        <v>90506560</v>
      </c>
      <c r="H202" s="326">
        <f t="shared" si="38"/>
        <v>90318350</v>
      </c>
    </row>
    <row r="203" spans="1:8" ht="25.5">
      <c r="A203" s="283" t="s">
        <v>694</v>
      </c>
      <c r="B203" s="281" t="s">
        <v>754</v>
      </c>
      <c r="C203" s="283" t="s">
        <v>139</v>
      </c>
      <c r="D203" s="283" t="s">
        <v>651</v>
      </c>
      <c r="E203" s="283" t="s">
        <v>730</v>
      </c>
      <c r="F203" s="326">
        <f t="shared" si="38"/>
        <v>87746400</v>
      </c>
      <c r="G203" s="326">
        <f t="shared" si="38"/>
        <v>90506560</v>
      </c>
      <c r="H203" s="326">
        <f t="shared" si="38"/>
        <v>90318350</v>
      </c>
    </row>
    <row r="204" spans="1:8" ht="12.75">
      <c r="A204" s="283" t="s">
        <v>498</v>
      </c>
      <c r="B204" s="282" t="s">
        <v>319</v>
      </c>
      <c r="C204" s="283" t="s">
        <v>139</v>
      </c>
      <c r="D204" s="283" t="s">
        <v>651</v>
      </c>
      <c r="E204" s="283" t="s">
        <v>144</v>
      </c>
      <c r="F204" s="280">
        <v>87746400</v>
      </c>
      <c r="G204" s="280">
        <v>90506560</v>
      </c>
      <c r="H204" s="280">
        <v>90318350</v>
      </c>
    </row>
    <row r="205" spans="1:8" s="324" customFormat="1" ht="38.25">
      <c r="A205" s="283" t="s">
        <v>499</v>
      </c>
      <c r="B205" s="325" t="s">
        <v>953</v>
      </c>
      <c r="C205" s="322" t="s">
        <v>127</v>
      </c>
      <c r="D205" s="322"/>
      <c r="E205" s="322"/>
      <c r="F205" s="323">
        <f>F206</f>
        <v>673646</v>
      </c>
      <c r="G205" s="323">
        <f>G206</f>
        <v>673646</v>
      </c>
      <c r="H205" s="323">
        <f>H206</f>
        <v>673646</v>
      </c>
    </row>
    <row r="206" spans="1:8" ht="86.25" customHeight="1">
      <c r="A206" s="283" t="s">
        <v>500</v>
      </c>
      <c r="B206" s="290" t="s">
        <v>954</v>
      </c>
      <c r="C206" s="158" t="s">
        <v>128</v>
      </c>
      <c r="D206" s="283"/>
      <c r="E206" s="283"/>
      <c r="F206" s="326">
        <f aca="true" t="shared" si="39" ref="F206:H209">F207</f>
        <v>673646</v>
      </c>
      <c r="G206" s="326">
        <f t="shared" si="39"/>
        <v>673646</v>
      </c>
      <c r="H206" s="326">
        <f t="shared" si="39"/>
        <v>673646</v>
      </c>
    </row>
    <row r="207" spans="1:8" ht="63" customHeight="1">
      <c r="A207" s="283" t="s">
        <v>501</v>
      </c>
      <c r="B207" s="282" t="s">
        <v>4</v>
      </c>
      <c r="C207" s="158" t="s">
        <v>128</v>
      </c>
      <c r="D207" s="283" t="s">
        <v>339</v>
      </c>
      <c r="E207" s="283"/>
      <c r="F207" s="326">
        <f t="shared" si="39"/>
        <v>673646</v>
      </c>
      <c r="G207" s="326">
        <f t="shared" si="39"/>
        <v>673646</v>
      </c>
      <c r="H207" s="326">
        <f t="shared" si="39"/>
        <v>673646</v>
      </c>
    </row>
    <row r="208" spans="1:8" ht="12.75">
      <c r="A208" s="283" t="s">
        <v>502</v>
      </c>
      <c r="B208" s="282" t="s">
        <v>29</v>
      </c>
      <c r="C208" s="158" t="s">
        <v>128</v>
      </c>
      <c r="D208" s="283" t="s">
        <v>356</v>
      </c>
      <c r="E208" s="283"/>
      <c r="F208" s="326">
        <f t="shared" si="39"/>
        <v>673646</v>
      </c>
      <c r="G208" s="326">
        <f t="shared" si="39"/>
        <v>673646</v>
      </c>
      <c r="H208" s="326">
        <f t="shared" si="39"/>
        <v>673646</v>
      </c>
    </row>
    <row r="209" spans="1:8" ht="12.75">
      <c r="A209" s="283" t="s">
        <v>503</v>
      </c>
      <c r="B209" s="215" t="s">
        <v>718</v>
      </c>
      <c r="C209" s="158" t="s">
        <v>128</v>
      </c>
      <c r="D209" s="283" t="s">
        <v>356</v>
      </c>
      <c r="E209" s="283" t="s">
        <v>10</v>
      </c>
      <c r="F209" s="326">
        <f t="shared" si="39"/>
        <v>673646</v>
      </c>
      <c r="G209" s="326">
        <f t="shared" si="39"/>
        <v>673646</v>
      </c>
      <c r="H209" s="326">
        <f t="shared" si="39"/>
        <v>673646</v>
      </c>
    </row>
    <row r="210" spans="1:8" ht="25.5">
      <c r="A210" s="283" t="s">
        <v>504</v>
      </c>
      <c r="B210" s="281" t="s">
        <v>706</v>
      </c>
      <c r="C210" s="158" t="s">
        <v>128</v>
      </c>
      <c r="D210" s="283" t="s">
        <v>356</v>
      </c>
      <c r="E210" s="283" t="s">
        <v>286</v>
      </c>
      <c r="F210" s="280">
        <v>673646</v>
      </c>
      <c r="G210" s="280">
        <v>673646</v>
      </c>
      <c r="H210" s="280">
        <v>673646</v>
      </c>
    </row>
    <row r="211" spans="1:8" s="324" customFormat="1" ht="25.5">
      <c r="A211" s="283" t="s">
        <v>145</v>
      </c>
      <c r="B211" s="298" t="s">
        <v>697</v>
      </c>
      <c r="C211" s="278" t="s">
        <v>129</v>
      </c>
      <c r="D211" s="322"/>
      <c r="E211" s="322"/>
      <c r="F211" s="323">
        <f>F212+F225</f>
        <v>8610656</v>
      </c>
      <c r="G211" s="323">
        <f>G212+G225</f>
        <v>7973858</v>
      </c>
      <c r="H211" s="323">
        <f>H212+H225</f>
        <v>8030439</v>
      </c>
    </row>
    <row r="212" spans="1:8" ht="63.75">
      <c r="A212" s="283" t="s">
        <v>505</v>
      </c>
      <c r="B212" s="290" t="s">
        <v>698</v>
      </c>
      <c r="C212" s="158" t="s">
        <v>130</v>
      </c>
      <c r="D212" s="283"/>
      <c r="E212" s="283"/>
      <c r="F212" s="326">
        <f>F213+F217+F221</f>
        <v>7992571</v>
      </c>
      <c r="G212" s="326">
        <f>G213+G217+G221</f>
        <v>7355773</v>
      </c>
      <c r="H212" s="326">
        <f>H213+H217+H221</f>
        <v>7412354</v>
      </c>
    </row>
    <row r="213" spans="1:8" ht="51">
      <c r="A213" s="283" t="s">
        <v>506</v>
      </c>
      <c r="B213" s="282" t="s">
        <v>4</v>
      </c>
      <c r="C213" s="158" t="s">
        <v>130</v>
      </c>
      <c r="D213" s="283" t="s">
        <v>339</v>
      </c>
      <c r="E213" s="283"/>
      <c r="F213" s="326">
        <f aca="true" t="shared" si="40" ref="F213:H215">F214</f>
        <v>6525440</v>
      </c>
      <c r="G213" s="326">
        <f t="shared" si="40"/>
        <v>6525440</v>
      </c>
      <c r="H213" s="326">
        <f t="shared" si="40"/>
        <v>6525440</v>
      </c>
    </row>
    <row r="214" spans="1:8" ht="12.75">
      <c r="A214" s="283" t="s">
        <v>507</v>
      </c>
      <c r="B214" s="282" t="s">
        <v>29</v>
      </c>
      <c r="C214" s="158" t="s">
        <v>130</v>
      </c>
      <c r="D214" s="283" t="s">
        <v>356</v>
      </c>
      <c r="E214" s="283"/>
      <c r="F214" s="326">
        <f t="shared" si="40"/>
        <v>6525440</v>
      </c>
      <c r="G214" s="326">
        <f t="shared" si="40"/>
        <v>6525440</v>
      </c>
      <c r="H214" s="326">
        <f t="shared" si="40"/>
        <v>6525440</v>
      </c>
    </row>
    <row r="215" spans="1:8" ht="12.75">
      <c r="A215" s="283" t="s">
        <v>508</v>
      </c>
      <c r="B215" s="215" t="s">
        <v>718</v>
      </c>
      <c r="C215" s="158" t="s">
        <v>130</v>
      </c>
      <c r="D215" s="283" t="s">
        <v>356</v>
      </c>
      <c r="E215" s="283" t="s">
        <v>10</v>
      </c>
      <c r="F215" s="326">
        <f t="shared" si="40"/>
        <v>6525440</v>
      </c>
      <c r="G215" s="326">
        <f t="shared" si="40"/>
        <v>6525440</v>
      </c>
      <c r="H215" s="326">
        <f t="shared" si="40"/>
        <v>6525440</v>
      </c>
    </row>
    <row r="216" spans="1:8" ht="25.5">
      <c r="A216" s="283" t="s">
        <v>509</v>
      </c>
      <c r="B216" s="281" t="s">
        <v>706</v>
      </c>
      <c r="C216" s="158" t="s">
        <v>130</v>
      </c>
      <c r="D216" s="283" t="s">
        <v>356</v>
      </c>
      <c r="E216" s="283" t="s">
        <v>286</v>
      </c>
      <c r="F216" s="280">
        <f>6506440+19000</f>
        <v>6525440</v>
      </c>
      <c r="G216" s="280">
        <f>6506440+19000</f>
        <v>6525440</v>
      </c>
      <c r="H216" s="280">
        <f>6506440+19000</f>
        <v>6525440</v>
      </c>
    </row>
    <row r="217" spans="1:8" ht="38.25">
      <c r="A217" s="283" t="s">
        <v>510</v>
      </c>
      <c r="B217" s="282" t="s">
        <v>955</v>
      </c>
      <c r="C217" s="158" t="s">
        <v>130</v>
      </c>
      <c r="D217" s="283" t="s">
        <v>145</v>
      </c>
      <c r="E217" s="283"/>
      <c r="F217" s="326">
        <f aca="true" t="shared" si="41" ref="F217:H219">F218</f>
        <v>1462131</v>
      </c>
      <c r="G217" s="326">
        <f t="shared" si="41"/>
        <v>825333</v>
      </c>
      <c r="H217" s="326">
        <f t="shared" si="41"/>
        <v>881914</v>
      </c>
    </row>
    <row r="218" spans="1:8" ht="25.5">
      <c r="A218" s="283" t="s">
        <v>511</v>
      </c>
      <c r="B218" s="282" t="s">
        <v>390</v>
      </c>
      <c r="C218" s="158" t="s">
        <v>130</v>
      </c>
      <c r="D218" s="283" t="s">
        <v>721</v>
      </c>
      <c r="E218" s="283"/>
      <c r="F218" s="326">
        <f t="shared" si="41"/>
        <v>1462131</v>
      </c>
      <c r="G218" s="326">
        <f t="shared" si="41"/>
        <v>825333</v>
      </c>
      <c r="H218" s="326">
        <f t="shared" si="41"/>
        <v>881914</v>
      </c>
    </row>
    <row r="219" spans="1:8" ht="12.75">
      <c r="A219" s="283" t="s">
        <v>512</v>
      </c>
      <c r="B219" s="215" t="s">
        <v>718</v>
      </c>
      <c r="C219" s="158" t="s">
        <v>130</v>
      </c>
      <c r="D219" s="283" t="s">
        <v>721</v>
      </c>
      <c r="E219" s="283" t="s">
        <v>10</v>
      </c>
      <c r="F219" s="326">
        <f t="shared" si="41"/>
        <v>1462131</v>
      </c>
      <c r="G219" s="326">
        <f t="shared" si="41"/>
        <v>825333</v>
      </c>
      <c r="H219" s="326">
        <f t="shared" si="41"/>
        <v>881914</v>
      </c>
    </row>
    <row r="220" spans="1:8" ht="25.5">
      <c r="A220" s="283" t="s">
        <v>513</v>
      </c>
      <c r="B220" s="281" t="s">
        <v>706</v>
      </c>
      <c r="C220" s="158" t="s">
        <v>130</v>
      </c>
      <c r="D220" s="283" t="s">
        <v>721</v>
      </c>
      <c r="E220" s="283" t="s">
        <v>286</v>
      </c>
      <c r="F220" s="280">
        <f>1608040-45909-100000</f>
        <v>1462131</v>
      </c>
      <c r="G220" s="280">
        <v>825333</v>
      </c>
      <c r="H220" s="280">
        <v>881914</v>
      </c>
    </row>
    <row r="221" spans="1:8" ht="12.75">
      <c r="A221" s="283" t="s">
        <v>514</v>
      </c>
      <c r="B221" s="282" t="s">
        <v>32</v>
      </c>
      <c r="C221" s="158" t="s">
        <v>130</v>
      </c>
      <c r="D221" s="283" t="s">
        <v>31</v>
      </c>
      <c r="E221" s="283"/>
      <c r="F221" s="326">
        <f aca="true" t="shared" si="42" ref="F221:H223">F222</f>
        <v>5000</v>
      </c>
      <c r="G221" s="326">
        <f t="shared" si="42"/>
        <v>5000</v>
      </c>
      <c r="H221" s="326">
        <f t="shared" si="42"/>
        <v>5000</v>
      </c>
    </row>
    <row r="222" spans="1:8" ht="12.75">
      <c r="A222" s="283" t="s">
        <v>515</v>
      </c>
      <c r="B222" s="282" t="s">
        <v>33</v>
      </c>
      <c r="C222" s="158" t="s">
        <v>130</v>
      </c>
      <c r="D222" s="283" t="s">
        <v>30</v>
      </c>
      <c r="E222" s="283"/>
      <c r="F222" s="326">
        <f t="shared" si="42"/>
        <v>5000</v>
      </c>
      <c r="G222" s="326">
        <f t="shared" si="42"/>
        <v>5000</v>
      </c>
      <c r="H222" s="326">
        <f t="shared" si="42"/>
        <v>5000</v>
      </c>
    </row>
    <row r="223" spans="1:8" ht="12.75">
      <c r="A223" s="283" t="s">
        <v>516</v>
      </c>
      <c r="B223" s="215" t="s">
        <v>718</v>
      </c>
      <c r="C223" s="158" t="s">
        <v>130</v>
      </c>
      <c r="D223" s="283" t="s">
        <v>30</v>
      </c>
      <c r="E223" s="283" t="s">
        <v>10</v>
      </c>
      <c r="F223" s="326">
        <f t="shared" si="42"/>
        <v>5000</v>
      </c>
      <c r="G223" s="326">
        <f t="shared" si="42"/>
        <v>5000</v>
      </c>
      <c r="H223" s="326">
        <f t="shared" si="42"/>
        <v>5000</v>
      </c>
    </row>
    <row r="224" spans="1:8" ht="25.5">
      <c r="A224" s="283" t="s">
        <v>517</v>
      </c>
      <c r="B224" s="281" t="s">
        <v>706</v>
      </c>
      <c r="C224" s="158" t="s">
        <v>130</v>
      </c>
      <c r="D224" s="283" t="s">
        <v>30</v>
      </c>
      <c r="E224" s="283" t="s">
        <v>286</v>
      </c>
      <c r="F224" s="280">
        <v>5000</v>
      </c>
      <c r="G224" s="280">
        <v>5000</v>
      </c>
      <c r="H224" s="280">
        <v>5000</v>
      </c>
    </row>
    <row r="225" spans="1:8" ht="102">
      <c r="A225" s="283" t="s">
        <v>518</v>
      </c>
      <c r="B225" s="281" t="s">
        <v>320</v>
      </c>
      <c r="C225" s="158" t="s">
        <v>131</v>
      </c>
      <c r="D225" s="283"/>
      <c r="E225" s="283"/>
      <c r="F225" s="326">
        <f aca="true" t="shared" si="43" ref="F225:H228">F226</f>
        <v>618085</v>
      </c>
      <c r="G225" s="326">
        <f t="shared" si="43"/>
        <v>618085</v>
      </c>
      <c r="H225" s="326">
        <f t="shared" si="43"/>
        <v>618085</v>
      </c>
    </row>
    <row r="226" spans="1:8" ht="51">
      <c r="A226" s="283" t="s">
        <v>519</v>
      </c>
      <c r="B226" s="282" t="s">
        <v>4</v>
      </c>
      <c r="C226" s="158" t="s">
        <v>131</v>
      </c>
      <c r="D226" s="283" t="s">
        <v>339</v>
      </c>
      <c r="E226" s="283"/>
      <c r="F226" s="326">
        <f t="shared" si="43"/>
        <v>618085</v>
      </c>
      <c r="G226" s="326">
        <f t="shared" si="43"/>
        <v>618085</v>
      </c>
      <c r="H226" s="326">
        <f t="shared" si="43"/>
        <v>618085</v>
      </c>
    </row>
    <row r="227" spans="1:8" ht="12.75">
      <c r="A227" s="283" t="s">
        <v>520</v>
      </c>
      <c r="B227" s="282" t="s">
        <v>29</v>
      </c>
      <c r="C227" s="158" t="s">
        <v>131</v>
      </c>
      <c r="D227" s="283" t="s">
        <v>356</v>
      </c>
      <c r="E227" s="283"/>
      <c r="F227" s="326">
        <f t="shared" si="43"/>
        <v>618085</v>
      </c>
      <c r="G227" s="326">
        <f t="shared" si="43"/>
        <v>618085</v>
      </c>
      <c r="H227" s="326">
        <f t="shared" si="43"/>
        <v>618085</v>
      </c>
    </row>
    <row r="228" spans="1:8" ht="12.75">
      <c r="A228" s="283" t="s">
        <v>521</v>
      </c>
      <c r="B228" s="215" t="s">
        <v>718</v>
      </c>
      <c r="C228" s="158" t="s">
        <v>131</v>
      </c>
      <c r="D228" s="283" t="s">
        <v>356</v>
      </c>
      <c r="E228" s="283" t="s">
        <v>10</v>
      </c>
      <c r="F228" s="326">
        <f t="shared" si="43"/>
        <v>618085</v>
      </c>
      <c r="G228" s="326">
        <f t="shared" si="43"/>
        <v>618085</v>
      </c>
      <c r="H228" s="326">
        <f t="shared" si="43"/>
        <v>618085</v>
      </c>
    </row>
    <row r="229" spans="1:8" ht="30.75" customHeight="1">
      <c r="A229" s="283" t="s">
        <v>522</v>
      </c>
      <c r="B229" s="281" t="s">
        <v>706</v>
      </c>
      <c r="C229" s="158" t="s">
        <v>131</v>
      </c>
      <c r="D229" s="283" t="s">
        <v>356</v>
      </c>
      <c r="E229" s="283" t="s">
        <v>286</v>
      </c>
      <c r="F229" s="280">
        <v>618085</v>
      </c>
      <c r="G229" s="280">
        <v>618085</v>
      </c>
      <c r="H229" s="280">
        <v>618085</v>
      </c>
    </row>
    <row r="230" spans="1:8" s="324" customFormat="1" ht="25.5">
      <c r="A230" s="283" t="s">
        <v>523</v>
      </c>
      <c r="B230" s="298" t="s">
        <v>1012</v>
      </c>
      <c r="C230" s="322" t="s">
        <v>63</v>
      </c>
      <c r="D230" s="322"/>
      <c r="E230" s="322"/>
      <c r="F230" s="323">
        <f>F231+F247+F258+F285+F300</f>
        <v>80980421</v>
      </c>
      <c r="G230" s="323">
        <f>G231+G247+G258+G285+G300</f>
        <v>70857554</v>
      </c>
      <c r="H230" s="323">
        <f>H231+H247+H258+H285+H300</f>
        <v>71189650</v>
      </c>
    </row>
    <row r="231" spans="1:8" s="324" customFormat="1" ht="12.75">
      <c r="A231" s="283" t="s">
        <v>524</v>
      </c>
      <c r="B231" s="298" t="s">
        <v>570</v>
      </c>
      <c r="C231" s="322" t="s">
        <v>99</v>
      </c>
      <c r="D231" s="322"/>
      <c r="E231" s="322"/>
      <c r="F231" s="323">
        <f>F237+F232+F242</f>
        <v>16450403</v>
      </c>
      <c r="G231" s="323">
        <f>G237+G232+G242</f>
        <v>11180903</v>
      </c>
      <c r="H231" s="323">
        <f>H237+H232+H242</f>
        <v>11180903</v>
      </c>
    </row>
    <row r="232" spans="1:8" ht="63" customHeight="1">
      <c r="A232" s="283" t="s">
        <v>525</v>
      </c>
      <c r="B232" s="282" t="s">
        <v>1319</v>
      </c>
      <c r="C232" s="158" t="s">
        <v>1317</v>
      </c>
      <c r="D232" s="283"/>
      <c r="E232" s="283"/>
      <c r="F232" s="326">
        <f aca="true" t="shared" si="44" ref="F232:H235">F233</f>
        <v>380903</v>
      </c>
      <c r="G232" s="326">
        <f t="shared" si="44"/>
        <v>380903</v>
      </c>
      <c r="H232" s="326">
        <f t="shared" si="44"/>
        <v>380903</v>
      </c>
    </row>
    <row r="233" spans="1:8" ht="25.5">
      <c r="A233" s="283" t="s">
        <v>526</v>
      </c>
      <c r="B233" s="282" t="s">
        <v>332</v>
      </c>
      <c r="C233" s="158" t="s">
        <v>1317</v>
      </c>
      <c r="D233" s="283" t="s">
        <v>632</v>
      </c>
      <c r="E233" s="283"/>
      <c r="F233" s="326">
        <f t="shared" si="44"/>
        <v>380903</v>
      </c>
      <c r="G233" s="326">
        <f t="shared" si="44"/>
        <v>380903</v>
      </c>
      <c r="H233" s="326">
        <f t="shared" si="44"/>
        <v>380903</v>
      </c>
    </row>
    <row r="234" spans="1:8" ht="12.75">
      <c r="A234" s="283" t="s">
        <v>527</v>
      </c>
      <c r="B234" s="282" t="s">
        <v>333</v>
      </c>
      <c r="C234" s="158" t="s">
        <v>1317</v>
      </c>
      <c r="D234" s="283" t="s">
        <v>633</v>
      </c>
      <c r="E234" s="283"/>
      <c r="F234" s="326">
        <f t="shared" si="44"/>
        <v>380903</v>
      </c>
      <c r="G234" s="326">
        <f t="shared" si="44"/>
        <v>380903</v>
      </c>
      <c r="H234" s="326">
        <f t="shared" si="44"/>
        <v>380903</v>
      </c>
    </row>
    <row r="235" spans="1:8" ht="12.75">
      <c r="A235" s="283" t="s">
        <v>528</v>
      </c>
      <c r="B235" s="295" t="s">
        <v>612</v>
      </c>
      <c r="C235" s="158" t="s">
        <v>1317</v>
      </c>
      <c r="D235" s="283" t="s">
        <v>633</v>
      </c>
      <c r="E235" s="283" t="s">
        <v>14</v>
      </c>
      <c r="F235" s="326">
        <f t="shared" si="44"/>
        <v>380903</v>
      </c>
      <c r="G235" s="326">
        <f t="shared" si="44"/>
        <v>380903</v>
      </c>
      <c r="H235" s="326">
        <f t="shared" si="44"/>
        <v>380903</v>
      </c>
    </row>
    <row r="236" spans="1:8" ht="12.75">
      <c r="A236" s="283" t="s">
        <v>529</v>
      </c>
      <c r="B236" s="215" t="s">
        <v>316</v>
      </c>
      <c r="C236" s="158" t="s">
        <v>1317</v>
      </c>
      <c r="D236" s="283" t="s">
        <v>633</v>
      </c>
      <c r="E236" s="283" t="s">
        <v>294</v>
      </c>
      <c r="F236" s="280">
        <f>295200+85703</f>
        <v>380903</v>
      </c>
      <c r="G236" s="280">
        <f>295200+85703</f>
        <v>380903</v>
      </c>
      <c r="H236" s="280">
        <f>295200+85703</f>
        <v>380903</v>
      </c>
    </row>
    <row r="237" spans="1:8" ht="51">
      <c r="A237" s="283" t="s">
        <v>530</v>
      </c>
      <c r="B237" s="282" t="s">
        <v>1015</v>
      </c>
      <c r="C237" s="158" t="s">
        <v>100</v>
      </c>
      <c r="D237" s="283"/>
      <c r="E237" s="283"/>
      <c r="F237" s="326">
        <f aca="true" t="shared" si="45" ref="F237:H240">F238</f>
        <v>16000000</v>
      </c>
      <c r="G237" s="326">
        <f t="shared" si="45"/>
        <v>10800000</v>
      </c>
      <c r="H237" s="326">
        <f t="shared" si="45"/>
        <v>10800000</v>
      </c>
    </row>
    <row r="238" spans="1:8" ht="25.5">
      <c r="A238" s="283" t="s">
        <v>531</v>
      </c>
      <c r="B238" s="282" t="s">
        <v>332</v>
      </c>
      <c r="C238" s="158" t="s">
        <v>100</v>
      </c>
      <c r="D238" s="283" t="s">
        <v>632</v>
      </c>
      <c r="E238" s="283"/>
      <c r="F238" s="326">
        <f t="shared" si="45"/>
        <v>16000000</v>
      </c>
      <c r="G238" s="326">
        <f t="shared" si="45"/>
        <v>10800000</v>
      </c>
      <c r="H238" s="326">
        <f t="shared" si="45"/>
        <v>10800000</v>
      </c>
    </row>
    <row r="239" spans="1:8" ht="12.75">
      <c r="A239" s="283" t="s">
        <v>532</v>
      </c>
      <c r="B239" s="282" t="s">
        <v>333</v>
      </c>
      <c r="C239" s="158" t="s">
        <v>100</v>
      </c>
      <c r="D239" s="283" t="s">
        <v>633</v>
      </c>
      <c r="E239" s="283"/>
      <c r="F239" s="326">
        <f t="shared" si="45"/>
        <v>16000000</v>
      </c>
      <c r="G239" s="326">
        <f t="shared" si="45"/>
        <v>10800000</v>
      </c>
      <c r="H239" s="326">
        <f t="shared" si="45"/>
        <v>10800000</v>
      </c>
    </row>
    <row r="240" spans="1:8" ht="12.75">
      <c r="A240" s="283" t="s">
        <v>533</v>
      </c>
      <c r="B240" s="295" t="s">
        <v>612</v>
      </c>
      <c r="C240" s="158" t="s">
        <v>100</v>
      </c>
      <c r="D240" s="283" t="s">
        <v>633</v>
      </c>
      <c r="E240" s="283" t="s">
        <v>14</v>
      </c>
      <c r="F240" s="326">
        <f t="shared" si="45"/>
        <v>16000000</v>
      </c>
      <c r="G240" s="326">
        <f t="shared" si="45"/>
        <v>10800000</v>
      </c>
      <c r="H240" s="326">
        <f t="shared" si="45"/>
        <v>10800000</v>
      </c>
    </row>
    <row r="241" spans="1:8" ht="12.75">
      <c r="A241" s="283" t="s">
        <v>534</v>
      </c>
      <c r="B241" s="215" t="s">
        <v>316</v>
      </c>
      <c r="C241" s="158" t="s">
        <v>100</v>
      </c>
      <c r="D241" s="283" t="s">
        <v>633</v>
      </c>
      <c r="E241" s="283" t="s">
        <v>294</v>
      </c>
      <c r="F241" s="280">
        <v>16000000</v>
      </c>
      <c r="G241" s="280">
        <f>13800000-3000000</f>
        <v>10800000</v>
      </c>
      <c r="H241" s="280">
        <f>13800000-3000000</f>
        <v>10800000</v>
      </c>
    </row>
    <row r="242" spans="1:8" ht="46.5" customHeight="1">
      <c r="A242" s="283" t="s">
        <v>535</v>
      </c>
      <c r="B242" s="282" t="s">
        <v>1318</v>
      </c>
      <c r="C242" s="158" t="s">
        <v>1339</v>
      </c>
      <c r="D242" s="283"/>
      <c r="E242" s="283"/>
      <c r="F242" s="326">
        <f aca="true" t="shared" si="46" ref="F242:H245">F243</f>
        <v>69500</v>
      </c>
      <c r="G242" s="326">
        <f t="shared" si="46"/>
        <v>0</v>
      </c>
      <c r="H242" s="326">
        <f t="shared" si="46"/>
        <v>0</v>
      </c>
    </row>
    <row r="243" spans="1:8" ht="25.5">
      <c r="A243" s="283" t="s">
        <v>536</v>
      </c>
      <c r="B243" s="282" t="s">
        <v>332</v>
      </c>
      <c r="C243" s="158" t="s">
        <v>1339</v>
      </c>
      <c r="D243" s="283" t="s">
        <v>632</v>
      </c>
      <c r="E243" s="283"/>
      <c r="F243" s="326">
        <f t="shared" si="46"/>
        <v>69500</v>
      </c>
      <c r="G243" s="326">
        <f t="shared" si="46"/>
        <v>0</v>
      </c>
      <c r="H243" s="326">
        <f t="shared" si="46"/>
        <v>0</v>
      </c>
    </row>
    <row r="244" spans="1:8" ht="12.75">
      <c r="A244" s="283" t="s">
        <v>537</v>
      </c>
      <c r="B244" s="282" t="s">
        <v>333</v>
      </c>
      <c r="C244" s="158" t="s">
        <v>1339</v>
      </c>
      <c r="D244" s="283" t="s">
        <v>633</v>
      </c>
      <c r="E244" s="283"/>
      <c r="F244" s="326">
        <f t="shared" si="46"/>
        <v>69500</v>
      </c>
      <c r="G244" s="326">
        <f t="shared" si="46"/>
        <v>0</v>
      </c>
      <c r="H244" s="326">
        <f t="shared" si="46"/>
        <v>0</v>
      </c>
    </row>
    <row r="245" spans="1:8" ht="12.75">
      <c r="A245" s="283" t="s">
        <v>538</v>
      </c>
      <c r="B245" s="295" t="s">
        <v>612</v>
      </c>
      <c r="C245" s="158" t="s">
        <v>1339</v>
      </c>
      <c r="D245" s="283" t="s">
        <v>633</v>
      </c>
      <c r="E245" s="283" t="s">
        <v>14</v>
      </c>
      <c r="F245" s="326">
        <f t="shared" si="46"/>
        <v>69500</v>
      </c>
      <c r="G245" s="326">
        <f t="shared" si="46"/>
        <v>0</v>
      </c>
      <c r="H245" s="326">
        <f t="shared" si="46"/>
        <v>0</v>
      </c>
    </row>
    <row r="246" spans="1:8" ht="12.75">
      <c r="A246" s="283" t="s">
        <v>539</v>
      </c>
      <c r="B246" s="215" t="s">
        <v>316</v>
      </c>
      <c r="C246" s="158" t="s">
        <v>1339</v>
      </c>
      <c r="D246" s="283" t="s">
        <v>633</v>
      </c>
      <c r="E246" s="283" t="s">
        <v>294</v>
      </c>
      <c r="F246" s="280">
        <v>69500</v>
      </c>
      <c r="G246" s="280">
        <v>0</v>
      </c>
      <c r="H246" s="280">
        <v>0</v>
      </c>
    </row>
    <row r="247" spans="1:8" s="324" customFormat="1" ht="12.75">
      <c r="A247" s="283" t="s">
        <v>540</v>
      </c>
      <c r="B247" s="327" t="s">
        <v>569</v>
      </c>
      <c r="C247" s="322" t="s">
        <v>101</v>
      </c>
      <c r="D247" s="322"/>
      <c r="E247" s="322"/>
      <c r="F247" s="323">
        <f>F248+F253</f>
        <v>40093580</v>
      </c>
      <c r="G247" s="323">
        <f>G248+G253</f>
        <v>39566913</v>
      </c>
      <c r="H247" s="323">
        <f>H248+H253</f>
        <v>39899009</v>
      </c>
    </row>
    <row r="248" spans="1:8" ht="56.25" customHeight="1">
      <c r="A248" s="283" t="s">
        <v>541</v>
      </c>
      <c r="B248" s="282" t="s">
        <v>1016</v>
      </c>
      <c r="C248" s="158" t="s">
        <v>102</v>
      </c>
      <c r="D248" s="283"/>
      <c r="E248" s="283"/>
      <c r="F248" s="326">
        <f aca="true" t="shared" si="47" ref="F248:H251">F249</f>
        <v>2254400</v>
      </c>
      <c r="G248" s="326">
        <f t="shared" si="47"/>
        <v>1727733</v>
      </c>
      <c r="H248" s="326">
        <f t="shared" si="47"/>
        <v>2059829</v>
      </c>
    </row>
    <row r="249" spans="1:8" ht="25.5">
      <c r="A249" s="283" t="s">
        <v>542</v>
      </c>
      <c r="B249" s="282" t="s">
        <v>332</v>
      </c>
      <c r="C249" s="158" t="s">
        <v>102</v>
      </c>
      <c r="D249" s="283" t="s">
        <v>632</v>
      </c>
      <c r="E249" s="283"/>
      <c r="F249" s="326">
        <f t="shared" si="47"/>
        <v>2254400</v>
      </c>
      <c r="G249" s="326">
        <f t="shared" si="47"/>
        <v>1727733</v>
      </c>
      <c r="H249" s="326">
        <f t="shared" si="47"/>
        <v>2059829</v>
      </c>
    </row>
    <row r="250" spans="1:8" ht="12.75">
      <c r="A250" s="283" t="s">
        <v>543</v>
      </c>
      <c r="B250" s="282" t="s">
        <v>333</v>
      </c>
      <c r="C250" s="158" t="s">
        <v>102</v>
      </c>
      <c r="D250" s="283" t="s">
        <v>633</v>
      </c>
      <c r="E250" s="283"/>
      <c r="F250" s="326">
        <f t="shared" si="47"/>
        <v>2254400</v>
      </c>
      <c r="G250" s="326">
        <f t="shared" si="47"/>
        <v>1727733</v>
      </c>
      <c r="H250" s="326">
        <f t="shared" si="47"/>
        <v>2059829</v>
      </c>
    </row>
    <row r="251" spans="1:8" ht="12.75">
      <c r="A251" s="283" t="s">
        <v>721</v>
      </c>
      <c r="B251" s="295" t="s">
        <v>612</v>
      </c>
      <c r="C251" s="158" t="s">
        <v>102</v>
      </c>
      <c r="D251" s="283" t="s">
        <v>633</v>
      </c>
      <c r="E251" s="283" t="s">
        <v>14</v>
      </c>
      <c r="F251" s="326">
        <f t="shared" si="47"/>
        <v>2254400</v>
      </c>
      <c r="G251" s="326">
        <f t="shared" si="47"/>
        <v>1727733</v>
      </c>
      <c r="H251" s="326">
        <f t="shared" si="47"/>
        <v>2059829</v>
      </c>
    </row>
    <row r="252" spans="1:8" ht="12.75">
      <c r="A252" s="283" t="s">
        <v>544</v>
      </c>
      <c r="B252" s="215" t="s">
        <v>316</v>
      </c>
      <c r="C252" s="158" t="s">
        <v>102</v>
      </c>
      <c r="D252" s="283" t="s">
        <v>633</v>
      </c>
      <c r="E252" s="283" t="s">
        <v>294</v>
      </c>
      <c r="F252" s="280">
        <v>2254400</v>
      </c>
      <c r="G252" s="280">
        <v>1727733</v>
      </c>
      <c r="H252" s="280">
        <v>2059829</v>
      </c>
    </row>
    <row r="253" spans="1:8" ht="127.5">
      <c r="A253" s="283" t="s">
        <v>545</v>
      </c>
      <c r="B253" s="281" t="s">
        <v>1017</v>
      </c>
      <c r="C253" s="283" t="s">
        <v>817</v>
      </c>
      <c r="D253" s="283"/>
      <c r="E253" s="283"/>
      <c r="F253" s="280">
        <f>F254</f>
        <v>37839180</v>
      </c>
      <c r="G253" s="280">
        <f aca="true" t="shared" si="48" ref="F253:H256">G254</f>
        <v>37839180</v>
      </c>
      <c r="H253" s="280">
        <f t="shared" si="48"/>
        <v>37839180</v>
      </c>
    </row>
    <row r="254" spans="1:8" ht="25.5">
      <c r="A254" s="283" t="s">
        <v>546</v>
      </c>
      <c r="B254" s="282" t="s">
        <v>332</v>
      </c>
      <c r="C254" s="283" t="s">
        <v>817</v>
      </c>
      <c r="D254" s="283" t="s">
        <v>632</v>
      </c>
      <c r="E254" s="283"/>
      <c r="F254" s="280">
        <f t="shared" si="48"/>
        <v>37839180</v>
      </c>
      <c r="G254" s="280">
        <f t="shared" si="48"/>
        <v>37839180</v>
      </c>
      <c r="H254" s="280">
        <f t="shared" si="48"/>
        <v>37839180</v>
      </c>
    </row>
    <row r="255" spans="1:8" ht="12.75">
      <c r="A255" s="283" t="s">
        <v>547</v>
      </c>
      <c r="B255" s="282" t="s">
        <v>333</v>
      </c>
      <c r="C255" s="283" t="s">
        <v>817</v>
      </c>
      <c r="D255" s="283" t="s">
        <v>633</v>
      </c>
      <c r="E255" s="283"/>
      <c r="F255" s="280">
        <f t="shared" si="48"/>
        <v>37839180</v>
      </c>
      <c r="G255" s="280">
        <f t="shared" si="48"/>
        <v>37839180</v>
      </c>
      <c r="H255" s="280">
        <f t="shared" si="48"/>
        <v>37839180</v>
      </c>
    </row>
    <row r="256" spans="1:8" ht="12.75">
      <c r="A256" s="283" t="s">
        <v>548</v>
      </c>
      <c r="B256" s="295" t="s">
        <v>612</v>
      </c>
      <c r="C256" s="283" t="s">
        <v>817</v>
      </c>
      <c r="D256" s="283" t="s">
        <v>633</v>
      </c>
      <c r="E256" s="283" t="s">
        <v>14</v>
      </c>
      <c r="F256" s="280">
        <f t="shared" si="48"/>
        <v>37839180</v>
      </c>
      <c r="G256" s="280">
        <f t="shared" si="48"/>
        <v>37839180</v>
      </c>
      <c r="H256" s="280">
        <f t="shared" si="48"/>
        <v>37839180</v>
      </c>
    </row>
    <row r="257" spans="1:8" ht="12.75">
      <c r="A257" s="283" t="s">
        <v>549</v>
      </c>
      <c r="B257" s="215" t="s">
        <v>316</v>
      </c>
      <c r="C257" s="283" t="s">
        <v>817</v>
      </c>
      <c r="D257" s="283" t="s">
        <v>633</v>
      </c>
      <c r="E257" s="283" t="s">
        <v>294</v>
      </c>
      <c r="F257" s="280">
        <v>37839180</v>
      </c>
      <c r="G257" s="280">
        <v>37839180</v>
      </c>
      <c r="H257" s="280">
        <v>37839180</v>
      </c>
    </row>
    <row r="258" spans="1:8" s="324" customFormat="1" ht="25.5" customHeight="1">
      <c r="A258" s="283" t="s">
        <v>550</v>
      </c>
      <c r="B258" s="298" t="s">
        <v>753</v>
      </c>
      <c r="C258" s="322" t="s">
        <v>103</v>
      </c>
      <c r="D258" s="322"/>
      <c r="E258" s="322"/>
      <c r="F258" s="323">
        <f>F259+F272</f>
        <v>23648700</v>
      </c>
      <c r="G258" s="323">
        <f>G259+G272</f>
        <v>19322000</v>
      </c>
      <c r="H258" s="323">
        <f>H259+H272</f>
        <v>19322000</v>
      </c>
    </row>
    <row r="259" spans="1:8" ht="63.75">
      <c r="A259" s="283" t="s">
        <v>777</v>
      </c>
      <c r="B259" s="290" t="s">
        <v>1019</v>
      </c>
      <c r="C259" s="158" t="s">
        <v>104</v>
      </c>
      <c r="D259" s="283"/>
      <c r="E259" s="283"/>
      <c r="F259" s="326">
        <f>F260+F264+F268</f>
        <v>2996900</v>
      </c>
      <c r="G259" s="326">
        <f>G260+G264+G268</f>
        <v>2870200</v>
      </c>
      <c r="H259" s="326">
        <f>H260+H264+H268</f>
        <v>2870200</v>
      </c>
    </row>
    <row r="260" spans="1:8" ht="51">
      <c r="A260" s="283" t="s">
        <v>778</v>
      </c>
      <c r="B260" s="282" t="s">
        <v>4</v>
      </c>
      <c r="C260" s="158" t="s">
        <v>104</v>
      </c>
      <c r="D260" s="283" t="s">
        <v>339</v>
      </c>
      <c r="E260" s="283"/>
      <c r="F260" s="326">
        <f aca="true" t="shared" si="49" ref="F260:H262">F261</f>
        <v>2411000</v>
      </c>
      <c r="G260" s="326">
        <f t="shared" si="49"/>
        <v>2389000</v>
      </c>
      <c r="H260" s="326">
        <f t="shared" si="49"/>
        <v>2389000</v>
      </c>
    </row>
    <row r="261" spans="1:8" ht="12.75">
      <c r="A261" s="283" t="s">
        <v>779</v>
      </c>
      <c r="B261" s="282" t="s">
        <v>29</v>
      </c>
      <c r="C261" s="158" t="s">
        <v>104</v>
      </c>
      <c r="D261" s="283" t="s">
        <v>356</v>
      </c>
      <c r="E261" s="283"/>
      <c r="F261" s="326">
        <f t="shared" si="49"/>
        <v>2411000</v>
      </c>
      <c r="G261" s="326">
        <f t="shared" si="49"/>
        <v>2389000</v>
      </c>
      <c r="H261" s="326">
        <f t="shared" si="49"/>
        <v>2389000</v>
      </c>
    </row>
    <row r="262" spans="1:8" ht="12.75">
      <c r="A262" s="283" t="s">
        <v>780</v>
      </c>
      <c r="B262" s="295" t="s">
        <v>612</v>
      </c>
      <c r="C262" s="158" t="s">
        <v>104</v>
      </c>
      <c r="D262" s="283" t="s">
        <v>356</v>
      </c>
      <c r="E262" s="283" t="s">
        <v>14</v>
      </c>
      <c r="F262" s="326">
        <f t="shared" si="49"/>
        <v>2411000</v>
      </c>
      <c r="G262" s="326">
        <f t="shared" si="49"/>
        <v>2389000</v>
      </c>
      <c r="H262" s="326">
        <f t="shared" si="49"/>
        <v>2389000</v>
      </c>
    </row>
    <row r="263" spans="1:8" ht="12.75">
      <c r="A263" s="283" t="s">
        <v>781</v>
      </c>
      <c r="B263" s="215" t="s">
        <v>613</v>
      </c>
      <c r="C263" s="158" t="s">
        <v>104</v>
      </c>
      <c r="D263" s="283" t="s">
        <v>356</v>
      </c>
      <c r="E263" s="283" t="s">
        <v>386</v>
      </c>
      <c r="F263" s="280">
        <v>2411000</v>
      </c>
      <c r="G263" s="280">
        <v>2389000</v>
      </c>
      <c r="H263" s="280">
        <v>2389000</v>
      </c>
    </row>
    <row r="264" spans="1:8" ht="38.25">
      <c r="A264" s="283" t="s">
        <v>782</v>
      </c>
      <c r="B264" s="282" t="s">
        <v>955</v>
      </c>
      <c r="C264" s="158" t="s">
        <v>104</v>
      </c>
      <c r="D264" s="283" t="s">
        <v>145</v>
      </c>
      <c r="E264" s="283"/>
      <c r="F264" s="326">
        <f aca="true" t="shared" si="50" ref="F264:H266">F265</f>
        <v>582700</v>
      </c>
      <c r="G264" s="326">
        <f t="shared" si="50"/>
        <v>478000</v>
      </c>
      <c r="H264" s="326">
        <f t="shared" si="50"/>
        <v>478000</v>
      </c>
    </row>
    <row r="265" spans="1:8" ht="25.5">
      <c r="A265" s="283" t="s">
        <v>783</v>
      </c>
      <c r="B265" s="282" t="s">
        <v>390</v>
      </c>
      <c r="C265" s="158" t="s">
        <v>104</v>
      </c>
      <c r="D265" s="283" t="s">
        <v>721</v>
      </c>
      <c r="E265" s="283"/>
      <c r="F265" s="326">
        <f t="shared" si="50"/>
        <v>582700</v>
      </c>
      <c r="G265" s="326">
        <f t="shared" si="50"/>
        <v>478000</v>
      </c>
      <c r="H265" s="326">
        <f t="shared" si="50"/>
        <v>478000</v>
      </c>
    </row>
    <row r="266" spans="1:8" ht="12.75">
      <c r="A266" s="283" t="s">
        <v>784</v>
      </c>
      <c r="B266" s="295" t="s">
        <v>612</v>
      </c>
      <c r="C266" s="158" t="s">
        <v>104</v>
      </c>
      <c r="D266" s="283" t="s">
        <v>721</v>
      </c>
      <c r="E266" s="283" t="s">
        <v>14</v>
      </c>
      <c r="F266" s="326">
        <f t="shared" si="50"/>
        <v>582700</v>
      </c>
      <c r="G266" s="326">
        <f t="shared" si="50"/>
        <v>478000</v>
      </c>
      <c r="H266" s="326">
        <f t="shared" si="50"/>
        <v>478000</v>
      </c>
    </row>
    <row r="267" spans="1:8" ht="12.75">
      <c r="A267" s="283" t="s">
        <v>785</v>
      </c>
      <c r="B267" s="215" t="s">
        <v>613</v>
      </c>
      <c r="C267" s="158" t="s">
        <v>104</v>
      </c>
      <c r="D267" s="283" t="s">
        <v>721</v>
      </c>
      <c r="E267" s="283" t="s">
        <v>386</v>
      </c>
      <c r="F267" s="280">
        <v>582700</v>
      </c>
      <c r="G267" s="280">
        <v>478000</v>
      </c>
      <c r="H267" s="280">
        <v>478000</v>
      </c>
    </row>
    <row r="268" spans="1:8" ht="12.75">
      <c r="A268" s="283" t="s">
        <v>786</v>
      </c>
      <c r="B268" s="282" t="s">
        <v>32</v>
      </c>
      <c r="C268" s="158" t="s">
        <v>104</v>
      </c>
      <c r="D268" s="283" t="s">
        <v>31</v>
      </c>
      <c r="E268" s="283"/>
      <c r="F268" s="326">
        <f aca="true" t="shared" si="51" ref="F268:H270">F269</f>
        <v>3200</v>
      </c>
      <c r="G268" s="326">
        <f t="shared" si="51"/>
        <v>3200</v>
      </c>
      <c r="H268" s="326">
        <f t="shared" si="51"/>
        <v>3200</v>
      </c>
    </row>
    <row r="269" spans="1:8" ht="12.75">
      <c r="A269" s="283" t="s">
        <v>787</v>
      </c>
      <c r="B269" s="282" t="s">
        <v>33</v>
      </c>
      <c r="C269" s="158" t="s">
        <v>104</v>
      </c>
      <c r="D269" s="283" t="s">
        <v>30</v>
      </c>
      <c r="E269" s="283"/>
      <c r="F269" s="326">
        <f t="shared" si="51"/>
        <v>3200</v>
      </c>
      <c r="G269" s="326">
        <f t="shared" si="51"/>
        <v>3200</v>
      </c>
      <c r="H269" s="326">
        <f t="shared" si="51"/>
        <v>3200</v>
      </c>
    </row>
    <row r="270" spans="1:8" ht="12.75">
      <c r="A270" s="283" t="s">
        <v>1740</v>
      </c>
      <c r="B270" s="295" t="s">
        <v>612</v>
      </c>
      <c r="C270" s="158" t="s">
        <v>104</v>
      </c>
      <c r="D270" s="283" t="s">
        <v>30</v>
      </c>
      <c r="E270" s="283" t="s">
        <v>14</v>
      </c>
      <c r="F270" s="326">
        <f t="shared" si="51"/>
        <v>3200</v>
      </c>
      <c r="G270" s="326">
        <f t="shared" si="51"/>
        <v>3200</v>
      </c>
      <c r="H270" s="326">
        <f t="shared" si="51"/>
        <v>3200</v>
      </c>
    </row>
    <row r="271" spans="1:8" ht="12.75">
      <c r="A271" s="283" t="s">
        <v>1741</v>
      </c>
      <c r="B271" s="215" t="s">
        <v>613</v>
      </c>
      <c r="C271" s="158" t="s">
        <v>104</v>
      </c>
      <c r="D271" s="283" t="s">
        <v>30</v>
      </c>
      <c r="E271" s="283" t="s">
        <v>386</v>
      </c>
      <c r="F271" s="280">
        <v>3200</v>
      </c>
      <c r="G271" s="280">
        <v>3200</v>
      </c>
      <c r="H271" s="280">
        <v>3200</v>
      </c>
    </row>
    <row r="272" spans="1:8" ht="63.75">
      <c r="A272" s="283" t="s">
        <v>1488</v>
      </c>
      <c r="B272" s="282" t="s">
        <v>1020</v>
      </c>
      <c r="C272" s="158" t="s">
        <v>105</v>
      </c>
      <c r="D272" s="283"/>
      <c r="E272" s="283"/>
      <c r="F272" s="326">
        <f>F273+F277+F281</f>
        <v>20651800</v>
      </c>
      <c r="G272" s="326">
        <f>G273+G277+G281</f>
        <v>16451800</v>
      </c>
      <c r="H272" s="326">
        <f>H273+H277+H281</f>
        <v>16451800</v>
      </c>
    </row>
    <row r="273" spans="1:8" ht="51">
      <c r="A273" s="283" t="s">
        <v>1489</v>
      </c>
      <c r="B273" s="282" t="s">
        <v>4</v>
      </c>
      <c r="C273" s="158" t="s">
        <v>105</v>
      </c>
      <c r="D273" s="283" t="s">
        <v>339</v>
      </c>
      <c r="E273" s="283"/>
      <c r="F273" s="326">
        <f aca="true" t="shared" si="52" ref="F273:H275">F274</f>
        <v>20000000</v>
      </c>
      <c r="G273" s="326">
        <f t="shared" si="52"/>
        <v>15700000</v>
      </c>
      <c r="H273" s="326">
        <f t="shared" si="52"/>
        <v>15700000</v>
      </c>
    </row>
    <row r="274" spans="1:8" ht="12.75">
      <c r="A274" s="283" t="s">
        <v>1490</v>
      </c>
      <c r="B274" s="282" t="s">
        <v>5</v>
      </c>
      <c r="C274" s="158" t="s">
        <v>105</v>
      </c>
      <c r="D274" s="283" t="s">
        <v>348</v>
      </c>
      <c r="E274" s="283"/>
      <c r="F274" s="326">
        <f t="shared" si="52"/>
        <v>20000000</v>
      </c>
      <c r="G274" s="326">
        <f t="shared" si="52"/>
        <v>15700000</v>
      </c>
      <c r="H274" s="326">
        <f t="shared" si="52"/>
        <v>15700000</v>
      </c>
    </row>
    <row r="275" spans="1:8" ht="12.75">
      <c r="A275" s="283" t="s">
        <v>1491</v>
      </c>
      <c r="B275" s="295" t="s">
        <v>612</v>
      </c>
      <c r="C275" s="158" t="s">
        <v>105</v>
      </c>
      <c r="D275" s="283" t="s">
        <v>348</v>
      </c>
      <c r="E275" s="283" t="s">
        <v>14</v>
      </c>
      <c r="F275" s="326">
        <f t="shared" si="52"/>
        <v>20000000</v>
      </c>
      <c r="G275" s="326">
        <f t="shared" si="52"/>
        <v>15700000</v>
      </c>
      <c r="H275" s="326">
        <f t="shared" si="52"/>
        <v>15700000</v>
      </c>
    </row>
    <row r="276" spans="1:8" ht="12.75">
      <c r="A276" s="283" t="s">
        <v>788</v>
      </c>
      <c r="B276" s="215" t="s">
        <v>613</v>
      </c>
      <c r="C276" s="158" t="s">
        <v>105</v>
      </c>
      <c r="D276" s="283" t="s">
        <v>348</v>
      </c>
      <c r="E276" s="283" t="s">
        <v>386</v>
      </c>
      <c r="F276" s="280">
        <v>20000000</v>
      </c>
      <c r="G276" s="280">
        <f>19700000-2000000-2000000</f>
        <v>15700000</v>
      </c>
      <c r="H276" s="280">
        <f>19700000-2000000-2000000</f>
        <v>15700000</v>
      </c>
    </row>
    <row r="277" spans="1:8" ht="38.25">
      <c r="A277" s="283" t="s">
        <v>1742</v>
      </c>
      <c r="B277" s="282" t="s">
        <v>955</v>
      </c>
      <c r="C277" s="158" t="s">
        <v>105</v>
      </c>
      <c r="D277" s="283" t="s">
        <v>145</v>
      </c>
      <c r="E277" s="283"/>
      <c r="F277" s="280">
        <f aca="true" t="shared" si="53" ref="F277:H279">F278</f>
        <v>600000</v>
      </c>
      <c r="G277" s="280">
        <f t="shared" si="53"/>
        <v>700000</v>
      </c>
      <c r="H277" s="280">
        <f t="shared" si="53"/>
        <v>700000</v>
      </c>
    </row>
    <row r="278" spans="1:8" ht="25.5">
      <c r="A278" s="283" t="s">
        <v>1743</v>
      </c>
      <c r="B278" s="282" t="s">
        <v>390</v>
      </c>
      <c r="C278" s="158" t="s">
        <v>105</v>
      </c>
      <c r="D278" s="283" t="s">
        <v>721</v>
      </c>
      <c r="E278" s="283"/>
      <c r="F278" s="280">
        <f t="shared" si="53"/>
        <v>600000</v>
      </c>
      <c r="G278" s="280">
        <f t="shared" si="53"/>
        <v>700000</v>
      </c>
      <c r="H278" s="280">
        <f t="shared" si="53"/>
        <v>700000</v>
      </c>
    </row>
    <row r="279" spans="1:8" ht="12.75">
      <c r="A279" s="283" t="s">
        <v>1744</v>
      </c>
      <c r="B279" s="295" t="s">
        <v>612</v>
      </c>
      <c r="C279" s="158" t="s">
        <v>105</v>
      </c>
      <c r="D279" s="283" t="s">
        <v>721</v>
      </c>
      <c r="E279" s="283" t="s">
        <v>14</v>
      </c>
      <c r="F279" s="280">
        <f t="shared" si="53"/>
        <v>600000</v>
      </c>
      <c r="G279" s="280">
        <f t="shared" si="53"/>
        <v>700000</v>
      </c>
      <c r="H279" s="280">
        <f t="shared" si="53"/>
        <v>700000</v>
      </c>
    </row>
    <row r="280" spans="1:8" ht="12.75">
      <c r="A280" s="283" t="s">
        <v>1059</v>
      </c>
      <c r="B280" s="215" t="s">
        <v>613</v>
      </c>
      <c r="C280" s="158" t="s">
        <v>105</v>
      </c>
      <c r="D280" s="283" t="s">
        <v>721</v>
      </c>
      <c r="E280" s="283" t="s">
        <v>386</v>
      </c>
      <c r="F280" s="280">
        <f>900000-300000</f>
        <v>600000</v>
      </c>
      <c r="G280" s="280">
        <v>700000</v>
      </c>
      <c r="H280" s="280">
        <v>700000</v>
      </c>
    </row>
    <row r="281" spans="1:8" ht="12.75">
      <c r="A281" s="283" t="s">
        <v>1060</v>
      </c>
      <c r="B281" s="282" t="s">
        <v>32</v>
      </c>
      <c r="C281" s="158" t="s">
        <v>105</v>
      </c>
      <c r="D281" s="283" t="s">
        <v>31</v>
      </c>
      <c r="E281" s="283"/>
      <c r="F281" s="280">
        <f>F282</f>
        <v>51800</v>
      </c>
      <c r="G281" s="280">
        <f>G282</f>
        <v>51800</v>
      </c>
      <c r="H281" s="280">
        <f>H282</f>
        <v>51800</v>
      </c>
    </row>
    <row r="282" spans="1:8" ht="12.75">
      <c r="A282" s="283" t="s">
        <v>1061</v>
      </c>
      <c r="B282" s="282" t="s">
        <v>33</v>
      </c>
      <c r="C282" s="158" t="s">
        <v>105</v>
      </c>
      <c r="D282" s="283" t="s">
        <v>30</v>
      </c>
      <c r="E282" s="283"/>
      <c r="F282" s="280">
        <f aca="true" t="shared" si="54" ref="F282:H283">F283</f>
        <v>51800</v>
      </c>
      <c r="G282" s="280">
        <f t="shared" si="54"/>
        <v>51800</v>
      </c>
      <c r="H282" s="280">
        <f t="shared" si="54"/>
        <v>51800</v>
      </c>
    </row>
    <row r="283" spans="1:8" ht="12.75">
      <c r="A283" s="283" t="s">
        <v>1062</v>
      </c>
      <c r="B283" s="295" t="s">
        <v>612</v>
      </c>
      <c r="C283" s="158" t="s">
        <v>105</v>
      </c>
      <c r="D283" s="283" t="s">
        <v>30</v>
      </c>
      <c r="E283" s="283" t="s">
        <v>14</v>
      </c>
      <c r="F283" s="280">
        <f t="shared" si="54"/>
        <v>51800</v>
      </c>
      <c r="G283" s="280">
        <f t="shared" si="54"/>
        <v>51800</v>
      </c>
      <c r="H283" s="280">
        <f t="shared" si="54"/>
        <v>51800</v>
      </c>
    </row>
    <row r="284" spans="1:8" ht="12.75">
      <c r="A284" s="283" t="s">
        <v>1063</v>
      </c>
      <c r="B284" s="215" t="s">
        <v>613</v>
      </c>
      <c r="C284" s="158" t="s">
        <v>105</v>
      </c>
      <c r="D284" s="283" t="s">
        <v>30</v>
      </c>
      <c r="E284" s="283" t="s">
        <v>386</v>
      </c>
      <c r="F284" s="280">
        <v>51800</v>
      </c>
      <c r="G284" s="280">
        <v>51800</v>
      </c>
      <c r="H284" s="280">
        <v>51800</v>
      </c>
    </row>
    <row r="285" spans="1:8" s="324" customFormat="1" ht="12.75">
      <c r="A285" s="283" t="s">
        <v>789</v>
      </c>
      <c r="B285" s="300" t="s">
        <v>565</v>
      </c>
      <c r="C285" s="322" t="s">
        <v>64</v>
      </c>
      <c r="D285" s="322"/>
      <c r="E285" s="322"/>
      <c r="F285" s="323">
        <f>F286+F295</f>
        <v>767738</v>
      </c>
      <c r="G285" s="323">
        <f>G286+G295</f>
        <v>767738</v>
      </c>
      <c r="H285" s="323">
        <f>H286+H295</f>
        <v>767738</v>
      </c>
    </row>
    <row r="286" spans="1:8" ht="69" customHeight="1">
      <c r="A286" s="283" t="s">
        <v>1492</v>
      </c>
      <c r="B286" s="282" t="s">
        <v>1014</v>
      </c>
      <c r="C286" s="283" t="s">
        <v>70</v>
      </c>
      <c r="D286" s="283"/>
      <c r="E286" s="283"/>
      <c r="F286" s="326">
        <f>F287+F291</f>
        <v>44800</v>
      </c>
      <c r="G286" s="326">
        <f>G287+G291</f>
        <v>44800</v>
      </c>
      <c r="H286" s="326">
        <f>H287+H291</f>
        <v>44800</v>
      </c>
    </row>
    <row r="287" spans="1:8" ht="51">
      <c r="A287" s="283" t="s">
        <v>1493</v>
      </c>
      <c r="B287" s="282" t="s">
        <v>4</v>
      </c>
      <c r="C287" s="283" t="s">
        <v>70</v>
      </c>
      <c r="D287" s="283" t="s">
        <v>339</v>
      </c>
      <c r="E287" s="283"/>
      <c r="F287" s="326">
        <f aca="true" t="shared" si="55" ref="F287:H289">F288</f>
        <v>36700</v>
      </c>
      <c r="G287" s="326">
        <f t="shared" si="55"/>
        <v>36700</v>
      </c>
      <c r="H287" s="326">
        <f t="shared" si="55"/>
        <v>36700</v>
      </c>
    </row>
    <row r="288" spans="1:8" ht="12.75">
      <c r="A288" s="283" t="s">
        <v>1494</v>
      </c>
      <c r="B288" s="282" t="s">
        <v>29</v>
      </c>
      <c r="C288" s="283" t="s">
        <v>70</v>
      </c>
      <c r="D288" s="283" t="s">
        <v>356</v>
      </c>
      <c r="E288" s="283"/>
      <c r="F288" s="326">
        <f t="shared" si="55"/>
        <v>36700</v>
      </c>
      <c r="G288" s="326">
        <f t="shared" si="55"/>
        <v>36700</v>
      </c>
      <c r="H288" s="326">
        <f t="shared" si="55"/>
        <v>36700</v>
      </c>
    </row>
    <row r="289" spans="1:8" ht="12.75">
      <c r="A289" s="283" t="s">
        <v>790</v>
      </c>
      <c r="B289" s="215" t="s">
        <v>718</v>
      </c>
      <c r="C289" s="283" t="s">
        <v>70</v>
      </c>
      <c r="D289" s="283" t="s">
        <v>356</v>
      </c>
      <c r="E289" s="283" t="s">
        <v>10</v>
      </c>
      <c r="F289" s="326">
        <f t="shared" si="55"/>
        <v>36700</v>
      </c>
      <c r="G289" s="326">
        <f t="shared" si="55"/>
        <v>36700</v>
      </c>
      <c r="H289" s="326">
        <f t="shared" si="55"/>
        <v>36700</v>
      </c>
    </row>
    <row r="290" spans="1:8" ht="12.75">
      <c r="A290" s="283" t="s">
        <v>791</v>
      </c>
      <c r="B290" s="281" t="s">
        <v>168</v>
      </c>
      <c r="C290" s="283" t="s">
        <v>70</v>
      </c>
      <c r="D290" s="283" t="s">
        <v>356</v>
      </c>
      <c r="E290" s="283" t="s">
        <v>611</v>
      </c>
      <c r="F290" s="280">
        <v>36700</v>
      </c>
      <c r="G290" s="280">
        <v>36700</v>
      </c>
      <c r="H290" s="280">
        <v>36700</v>
      </c>
    </row>
    <row r="291" spans="1:8" ht="38.25">
      <c r="A291" s="283" t="s">
        <v>792</v>
      </c>
      <c r="B291" s="282" t="s">
        <v>955</v>
      </c>
      <c r="C291" s="283" t="s">
        <v>70</v>
      </c>
      <c r="D291" s="283" t="s">
        <v>145</v>
      </c>
      <c r="E291" s="283"/>
      <c r="F291" s="326">
        <f aca="true" t="shared" si="56" ref="F291:H293">F292</f>
        <v>8100</v>
      </c>
      <c r="G291" s="326">
        <f t="shared" si="56"/>
        <v>8100</v>
      </c>
      <c r="H291" s="326">
        <f t="shared" si="56"/>
        <v>8100</v>
      </c>
    </row>
    <row r="292" spans="1:8" ht="25.5">
      <c r="A292" s="283" t="s">
        <v>793</v>
      </c>
      <c r="B292" s="282" t="s">
        <v>390</v>
      </c>
      <c r="C292" s="283" t="s">
        <v>70</v>
      </c>
      <c r="D292" s="283" t="s">
        <v>721</v>
      </c>
      <c r="E292" s="283"/>
      <c r="F292" s="326">
        <f t="shared" si="56"/>
        <v>8100</v>
      </c>
      <c r="G292" s="326">
        <f t="shared" si="56"/>
        <v>8100</v>
      </c>
      <c r="H292" s="326">
        <f t="shared" si="56"/>
        <v>8100</v>
      </c>
    </row>
    <row r="293" spans="1:8" ht="12.75">
      <c r="A293" s="283" t="s">
        <v>794</v>
      </c>
      <c r="B293" s="215" t="s">
        <v>718</v>
      </c>
      <c r="C293" s="283" t="s">
        <v>70</v>
      </c>
      <c r="D293" s="283" t="s">
        <v>721</v>
      </c>
      <c r="E293" s="283" t="s">
        <v>10</v>
      </c>
      <c r="F293" s="326">
        <f t="shared" si="56"/>
        <v>8100</v>
      </c>
      <c r="G293" s="326">
        <f t="shared" si="56"/>
        <v>8100</v>
      </c>
      <c r="H293" s="326">
        <f t="shared" si="56"/>
        <v>8100</v>
      </c>
    </row>
    <row r="294" spans="1:8" ht="12.75">
      <c r="A294" s="283" t="s">
        <v>795</v>
      </c>
      <c r="B294" s="281" t="s">
        <v>168</v>
      </c>
      <c r="C294" s="283" t="s">
        <v>70</v>
      </c>
      <c r="D294" s="283" t="s">
        <v>721</v>
      </c>
      <c r="E294" s="283" t="s">
        <v>611</v>
      </c>
      <c r="F294" s="280">
        <v>8100</v>
      </c>
      <c r="G294" s="280">
        <v>8100</v>
      </c>
      <c r="H294" s="280">
        <v>8100</v>
      </c>
    </row>
    <row r="295" spans="1:8" ht="57.75" customHeight="1">
      <c r="A295" s="283" t="s">
        <v>1495</v>
      </c>
      <c r="B295" s="281" t="s">
        <v>1013</v>
      </c>
      <c r="C295" s="283" t="s">
        <v>52</v>
      </c>
      <c r="D295" s="283"/>
      <c r="E295" s="283"/>
      <c r="F295" s="326">
        <f aca="true" t="shared" si="57" ref="F295:H298">F296</f>
        <v>722938</v>
      </c>
      <c r="G295" s="326">
        <f t="shared" si="57"/>
        <v>722938</v>
      </c>
      <c r="H295" s="326">
        <f t="shared" si="57"/>
        <v>722938</v>
      </c>
    </row>
    <row r="296" spans="1:8" ht="51">
      <c r="A296" s="283" t="s">
        <v>1496</v>
      </c>
      <c r="B296" s="282" t="s">
        <v>4</v>
      </c>
      <c r="C296" s="283" t="s">
        <v>52</v>
      </c>
      <c r="D296" s="283" t="s">
        <v>339</v>
      </c>
      <c r="E296" s="283"/>
      <c r="F296" s="326">
        <f t="shared" si="57"/>
        <v>722938</v>
      </c>
      <c r="G296" s="326">
        <f t="shared" si="57"/>
        <v>722938</v>
      </c>
      <c r="H296" s="326">
        <f t="shared" si="57"/>
        <v>722938</v>
      </c>
    </row>
    <row r="297" spans="1:8" ht="12.75">
      <c r="A297" s="283" t="s">
        <v>1497</v>
      </c>
      <c r="B297" s="282" t="s">
        <v>29</v>
      </c>
      <c r="C297" s="283" t="s">
        <v>52</v>
      </c>
      <c r="D297" s="283" t="s">
        <v>356</v>
      </c>
      <c r="E297" s="283"/>
      <c r="F297" s="326">
        <f t="shared" si="57"/>
        <v>722938</v>
      </c>
      <c r="G297" s="326">
        <f t="shared" si="57"/>
        <v>722938</v>
      </c>
      <c r="H297" s="326">
        <f t="shared" si="57"/>
        <v>722938</v>
      </c>
    </row>
    <row r="298" spans="1:8" ht="12.75">
      <c r="A298" s="283" t="s">
        <v>1498</v>
      </c>
      <c r="B298" s="215" t="s">
        <v>718</v>
      </c>
      <c r="C298" s="283" t="s">
        <v>52</v>
      </c>
      <c r="D298" s="283" t="s">
        <v>356</v>
      </c>
      <c r="E298" s="283" t="s">
        <v>10</v>
      </c>
      <c r="F298" s="326">
        <f t="shared" si="57"/>
        <v>722938</v>
      </c>
      <c r="G298" s="326">
        <f t="shared" si="57"/>
        <v>722938</v>
      </c>
      <c r="H298" s="326">
        <f t="shared" si="57"/>
        <v>722938</v>
      </c>
    </row>
    <row r="299" spans="1:8" ht="46.5" customHeight="1">
      <c r="A299" s="283" t="s">
        <v>1499</v>
      </c>
      <c r="B299" s="281" t="s">
        <v>558</v>
      </c>
      <c r="C299" s="283" t="s">
        <v>52</v>
      </c>
      <c r="D299" s="283" t="s">
        <v>356</v>
      </c>
      <c r="E299" s="283" t="s">
        <v>285</v>
      </c>
      <c r="F299" s="280">
        <v>722938</v>
      </c>
      <c r="G299" s="280">
        <v>722938</v>
      </c>
      <c r="H299" s="280">
        <v>722938</v>
      </c>
    </row>
    <row r="300" spans="1:8" s="324" customFormat="1" ht="25.5">
      <c r="A300" s="283" t="s">
        <v>1500</v>
      </c>
      <c r="B300" s="327" t="s">
        <v>866</v>
      </c>
      <c r="C300" s="322" t="s">
        <v>867</v>
      </c>
      <c r="D300" s="322"/>
      <c r="E300" s="322"/>
      <c r="F300" s="279">
        <f aca="true" t="shared" si="58" ref="F300:H301">F301</f>
        <v>20000</v>
      </c>
      <c r="G300" s="279">
        <f t="shared" si="58"/>
        <v>20000</v>
      </c>
      <c r="H300" s="279">
        <f t="shared" si="58"/>
        <v>20000</v>
      </c>
    </row>
    <row r="301" spans="1:8" ht="76.5">
      <c r="A301" s="283" t="s">
        <v>1501</v>
      </c>
      <c r="B301" s="282" t="s">
        <v>1018</v>
      </c>
      <c r="C301" s="283" t="s">
        <v>868</v>
      </c>
      <c r="D301" s="158"/>
      <c r="E301" s="283"/>
      <c r="F301" s="280">
        <f>F302</f>
        <v>20000</v>
      </c>
      <c r="G301" s="280">
        <f t="shared" si="58"/>
        <v>20000</v>
      </c>
      <c r="H301" s="280">
        <f t="shared" si="58"/>
        <v>20000</v>
      </c>
    </row>
    <row r="302" spans="1:8" ht="25.5">
      <c r="A302" s="283" t="s">
        <v>1502</v>
      </c>
      <c r="B302" s="282" t="s">
        <v>332</v>
      </c>
      <c r="C302" s="283" t="s">
        <v>868</v>
      </c>
      <c r="D302" s="158" t="s">
        <v>632</v>
      </c>
      <c r="E302" s="283"/>
      <c r="F302" s="280">
        <f aca="true" t="shared" si="59" ref="F302:H304">F303</f>
        <v>20000</v>
      </c>
      <c r="G302" s="280">
        <f t="shared" si="59"/>
        <v>20000</v>
      </c>
      <c r="H302" s="280">
        <f t="shared" si="59"/>
        <v>20000</v>
      </c>
    </row>
    <row r="303" spans="1:8" ht="12.75">
      <c r="A303" s="283" t="s">
        <v>1503</v>
      </c>
      <c r="B303" s="282" t="s">
        <v>333</v>
      </c>
      <c r="C303" s="283" t="s">
        <v>868</v>
      </c>
      <c r="D303" s="158" t="s">
        <v>633</v>
      </c>
      <c r="E303" s="283"/>
      <c r="F303" s="280">
        <f t="shared" si="59"/>
        <v>20000</v>
      </c>
      <c r="G303" s="280">
        <f t="shared" si="59"/>
        <v>20000</v>
      </c>
      <c r="H303" s="280">
        <f t="shared" si="59"/>
        <v>20000</v>
      </c>
    </row>
    <row r="304" spans="1:8" ht="12.75">
      <c r="A304" s="283" t="s">
        <v>169</v>
      </c>
      <c r="B304" s="295" t="s">
        <v>612</v>
      </c>
      <c r="C304" s="283" t="s">
        <v>868</v>
      </c>
      <c r="D304" s="158" t="s">
        <v>633</v>
      </c>
      <c r="E304" s="283" t="s">
        <v>14</v>
      </c>
      <c r="F304" s="280">
        <f t="shared" si="59"/>
        <v>20000</v>
      </c>
      <c r="G304" s="280">
        <f t="shared" si="59"/>
        <v>20000</v>
      </c>
      <c r="H304" s="280">
        <f t="shared" si="59"/>
        <v>20000</v>
      </c>
    </row>
    <row r="305" spans="1:8" ht="12.75">
      <c r="A305" s="283" t="s">
        <v>170</v>
      </c>
      <c r="B305" s="215" t="s">
        <v>316</v>
      </c>
      <c r="C305" s="283" t="s">
        <v>868</v>
      </c>
      <c r="D305" s="158" t="s">
        <v>633</v>
      </c>
      <c r="E305" s="283" t="s">
        <v>294</v>
      </c>
      <c r="F305" s="280">
        <v>20000</v>
      </c>
      <c r="G305" s="280">
        <v>20000</v>
      </c>
      <c r="H305" s="280">
        <v>20000</v>
      </c>
    </row>
    <row r="306" spans="1:8" s="324" customFormat="1" ht="25.5">
      <c r="A306" s="283" t="s">
        <v>171</v>
      </c>
      <c r="B306" s="298" t="s">
        <v>281</v>
      </c>
      <c r="C306" s="322" t="s">
        <v>106</v>
      </c>
      <c r="D306" s="322"/>
      <c r="E306" s="322"/>
      <c r="F306" s="279">
        <f>F307+F318</f>
        <v>4832000</v>
      </c>
      <c r="G306" s="279">
        <f>G307+G318</f>
        <v>4430100</v>
      </c>
      <c r="H306" s="279">
        <f>H307+H318</f>
        <v>4430100</v>
      </c>
    </row>
    <row r="307" spans="1:8" s="324" customFormat="1" ht="12.75">
      <c r="A307" s="283" t="s">
        <v>172</v>
      </c>
      <c r="B307" s="298" t="s">
        <v>971</v>
      </c>
      <c r="C307" s="278" t="s">
        <v>972</v>
      </c>
      <c r="D307" s="322"/>
      <c r="E307" s="322"/>
      <c r="F307" s="279">
        <f>F308+F313</f>
        <v>2010000</v>
      </c>
      <c r="G307" s="279">
        <f>G308+G313</f>
        <v>1830100</v>
      </c>
      <c r="H307" s="279">
        <f>H308+H313</f>
        <v>1830100</v>
      </c>
    </row>
    <row r="308" spans="1:8" ht="63.75">
      <c r="A308" s="283" t="s">
        <v>1504</v>
      </c>
      <c r="B308" s="282" t="s">
        <v>1011</v>
      </c>
      <c r="C308" s="158" t="s">
        <v>1010</v>
      </c>
      <c r="D308" s="158"/>
      <c r="E308" s="283"/>
      <c r="F308" s="280">
        <f aca="true" t="shared" si="60" ref="F308:H311">F309</f>
        <v>936000</v>
      </c>
      <c r="G308" s="280">
        <f t="shared" si="60"/>
        <v>830100</v>
      </c>
      <c r="H308" s="280">
        <f t="shared" si="60"/>
        <v>830100</v>
      </c>
    </row>
    <row r="309" spans="1:8" ht="25.5">
      <c r="A309" s="283" t="s">
        <v>1505</v>
      </c>
      <c r="B309" s="282" t="s">
        <v>332</v>
      </c>
      <c r="C309" s="158" t="s">
        <v>1010</v>
      </c>
      <c r="D309" s="158" t="s">
        <v>632</v>
      </c>
      <c r="E309" s="283"/>
      <c r="F309" s="280">
        <f t="shared" si="60"/>
        <v>936000</v>
      </c>
      <c r="G309" s="280">
        <f t="shared" si="60"/>
        <v>830100</v>
      </c>
      <c r="H309" s="280">
        <f t="shared" si="60"/>
        <v>830100</v>
      </c>
    </row>
    <row r="310" spans="1:8" ht="12.75">
      <c r="A310" s="283" t="s">
        <v>1506</v>
      </c>
      <c r="B310" s="282" t="s">
        <v>333</v>
      </c>
      <c r="C310" s="158" t="s">
        <v>1010</v>
      </c>
      <c r="D310" s="158" t="s">
        <v>633</v>
      </c>
      <c r="E310" s="283"/>
      <c r="F310" s="280">
        <f t="shared" si="60"/>
        <v>936000</v>
      </c>
      <c r="G310" s="280">
        <f t="shared" si="60"/>
        <v>830100</v>
      </c>
      <c r="H310" s="280">
        <f t="shared" si="60"/>
        <v>830100</v>
      </c>
    </row>
    <row r="311" spans="1:8" ht="12.75">
      <c r="A311" s="283" t="s">
        <v>158</v>
      </c>
      <c r="B311" s="215" t="s">
        <v>282</v>
      </c>
      <c r="C311" s="158" t="s">
        <v>1010</v>
      </c>
      <c r="D311" s="158" t="s">
        <v>633</v>
      </c>
      <c r="E311" s="283" t="s">
        <v>17</v>
      </c>
      <c r="F311" s="280">
        <f t="shared" si="60"/>
        <v>936000</v>
      </c>
      <c r="G311" s="280">
        <f t="shared" si="60"/>
        <v>830100</v>
      </c>
      <c r="H311" s="280">
        <f t="shared" si="60"/>
        <v>830100</v>
      </c>
    </row>
    <row r="312" spans="1:8" ht="12.75">
      <c r="A312" s="283" t="s">
        <v>173</v>
      </c>
      <c r="B312" s="215" t="s">
        <v>394</v>
      </c>
      <c r="C312" s="158" t="s">
        <v>1010</v>
      </c>
      <c r="D312" s="158" t="s">
        <v>633</v>
      </c>
      <c r="E312" s="283" t="s">
        <v>389</v>
      </c>
      <c r="F312" s="280">
        <v>936000</v>
      </c>
      <c r="G312" s="280">
        <v>830100</v>
      </c>
      <c r="H312" s="280">
        <v>830100</v>
      </c>
    </row>
    <row r="313" spans="1:8" ht="63.75">
      <c r="A313" s="283" t="s">
        <v>174</v>
      </c>
      <c r="B313" s="290" t="s">
        <v>976</v>
      </c>
      <c r="C313" s="158" t="s">
        <v>975</v>
      </c>
      <c r="D313" s="283"/>
      <c r="E313" s="283"/>
      <c r="F313" s="280">
        <f aca="true" t="shared" si="61" ref="F313:G316">F314</f>
        <v>1074000</v>
      </c>
      <c r="G313" s="280">
        <f t="shared" si="61"/>
        <v>1000000</v>
      </c>
      <c r="H313" s="326">
        <f>H314</f>
        <v>1000000</v>
      </c>
    </row>
    <row r="314" spans="1:8" ht="38.25">
      <c r="A314" s="283" t="s">
        <v>175</v>
      </c>
      <c r="B314" s="282" t="s">
        <v>955</v>
      </c>
      <c r="C314" s="158" t="s">
        <v>975</v>
      </c>
      <c r="D314" s="283" t="s">
        <v>145</v>
      </c>
      <c r="E314" s="283"/>
      <c r="F314" s="280">
        <f t="shared" si="61"/>
        <v>1074000</v>
      </c>
      <c r="G314" s="280">
        <f t="shared" si="61"/>
        <v>1000000</v>
      </c>
      <c r="H314" s="326">
        <f>H315</f>
        <v>1000000</v>
      </c>
    </row>
    <row r="315" spans="1:8" ht="25.5">
      <c r="A315" s="283" t="s">
        <v>176</v>
      </c>
      <c r="B315" s="282" t="s">
        <v>390</v>
      </c>
      <c r="C315" s="158" t="s">
        <v>975</v>
      </c>
      <c r="D315" s="283" t="s">
        <v>721</v>
      </c>
      <c r="E315" s="283"/>
      <c r="F315" s="280">
        <f t="shared" si="61"/>
        <v>1074000</v>
      </c>
      <c r="G315" s="280">
        <f t="shared" si="61"/>
        <v>1000000</v>
      </c>
      <c r="H315" s="326">
        <f>H316</f>
        <v>1000000</v>
      </c>
    </row>
    <row r="316" spans="1:8" ht="12.75">
      <c r="A316" s="283" t="s">
        <v>177</v>
      </c>
      <c r="B316" s="215" t="s">
        <v>282</v>
      </c>
      <c r="C316" s="158" t="s">
        <v>975</v>
      </c>
      <c r="D316" s="283" t="s">
        <v>721</v>
      </c>
      <c r="E316" s="283" t="s">
        <v>17</v>
      </c>
      <c r="F316" s="280">
        <f t="shared" si="61"/>
        <v>1074000</v>
      </c>
      <c r="G316" s="280">
        <f t="shared" si="61"/>
        <v>1000000</v>
      </c>
      <c r="H316" s="326">
        <f>H317</f>
        <v>1000000</v>
      </c>
    </row>
    <row r="317" spans="1:8" ht="12.75">
      <c r="A317" s="283" t="s">
        <v>178</v>
      </c>
      <c r="B317" s="215" t="s">
        <v>394</v>
      </c>
      <c r="C317" s="158" t="s">
        <v>975</v>
      </c>
      <c r="D317" s="283" t="s">
        <v>721</v>
      </c>
      <c r="E317" s="283" t="s">
        <v>389</v>
      </c>
      <c r="F317" s="280">
        <v>1074000</v>
      </c>
      <c r="G317" s="280">
        <v>1000000</v>
      </c>
      <c r="H317" s="280">
        <v>1000000</v>
      </c>
    </row>
    <row r="318" spans="1:8" ht="25.5">
      <c r="A318" s="283" t="s">
        <v>179</v>
      </c>
      <c r="B318" s="325" t="s">
        <v>1024</v>
      </c>
      <c r="C318" s="278" t="s">
        <v>973</v>
      </c>
      <c r="D318" s="322"/>
      <c r="E318" s="322"/>
      <c r="F318" s="279">
        <f>F319</f>
        <v>2822000</v>
      </c>
      <c r="G318" s="279">
        <f>G319</f>
        <v>2600000</v>
      </c>
      <c r="H318" s="279">
        <f>H319</f>
        <v>2600000</v>
      </c>
    </row>
    <row r="319" spans="1:8" ht="51">
      <c r="A319" s="283" t="s">
        <v>180</v>
      </c>
      <c r="B319" s="282" t="s">
        <v>1025</v>
      </c>
      <c r="C319" s="158" t="s">
        <v>974</v>
      </c>
      <c r="D319" s="288"/>
      <c r="E319" s="283"/>
      <c r="F319" s="280">
        <f aca="true" t="shared" si="62" ref="F319:H322">F320</f>
        <v>2822000</v>
      </c>
      <c r="G319" s="280">
        <f t="shared" si="62"/>
        <v>2600000</v>
      </c>
      <c r="H319" s="280">
        <f t="shared" si="62"/>
        <v>2600000</v>
      </c>
    </row>
    <row r="320" spans="1:8" ht="25.5">
      <c r="A320" s="283" t="s">
        <v>181</v>
      </c>
      <c r="B320" s="282" t="s">
        <v>332</v>
      </c>
      <c r="C320" s="158" t="s">
        <v>974</v>
      </c>
      <c r="D320" s="288" t="s">
        <v>632</v>
      </c>
      <c r="E320" s="283"/>
      <c r="F320" s="280">
        <f t="shared" si="62"/>
        <v>2822000</v>
      </c>
      <c r="G320" s="280">
        <f t="shared" si="62"/>
        <v>2600000</v>
      </c>
      <c r="H320" s="280">
        <f t="shared" si="62"/>
        <v>2600000</v>
      </c>
    </row>
    <row r="321" spans="1:8" ht="12.75">
      <c r="A321" s="283" t="s">
        <v>638</v>
      </c>
      <c r="B321" s="282" t="s">
        <v>333</v>
      </c>
      <c r="C321" s="158" t="s">
        <v>974</v>
      </c>
      <c r="D321" s="288" t="s">
        <v>633</v>
      </c>
      <c r="E321" s="283"/>
      <c r="F321" s="280">
        <f t="shared" si="62"/>
        <v>2822000</v>
      </c>
      <c r="G321" s="280">
        <f t="shared" si="62"/>
        <v>2600000</v>
      </c>
      <c r="H321" s="280">
        <f t="shared" si="62"/>
        <v>2600000</v>
      </c>
    </row>
    <row r="322" spans="1:8" ht="12.75">
      <c r="A322" s="283" t="s">
        <v>1745</v>
      </c>
      <c r="B322" s="215" t="s">
        <v>282</v>
      </c>
      <c r="C322" s="158" t="s">
        <v>974</v>
      </c>
      <c r="D322" s="288" t="s">
        <v>633</v>
      </c>
      <c r="E322" s="283" t="s">
        <v>17</v>
      </c>
      <c r="F322" s="280">
        <f t="shared" si="62"/>
        <v>2822000</v>
      </c>
      <c r="G322" s="280">
        <f t="shared" si="62"/>
        <v>2600000</v>
      </c>
      <c r="H322" s="280">
        <f t="shared" si="62"/>
        <v>2600000</v>
      </c>
    </row>
    <row r="323" spans="1:8" ht="12.75">
      <c r="A323" s="283" t="s">
        <v>1746</v>
      </c>
      <c r="B323" s="215" t="s">
        <v>394</v>
      </c>
      <c r="C323" s="158" t="s">
        <v>974</v>
      </c>
      <c r="D323" s="288" t="s">
        <v>633</v>
      </c>
      <c r="E323" s="283" t="s">
        <v>389</v>
      </c>
      <c r="F323" s="280">
        <v>2822000</v>
      </c>
      <c r="G323" s="280">
        <v>2600000</v>
      </c>
      <c r="H323" s="280">
        <v>2600000</v>
      </c>
    </row>
    <row r="324" spans="1:8" s="324" customFormat="1" ht="25.5">
      <c r="A324" s="283" t="s">
        <v>182</v>
      </c>
      <c r="B324" s="298" t="s">
        <v>739</v>
      </c>
      <c r="C324" s="322" t="s">
        <v>71</v>
      </c>
      <c r="D324" s="322"/>
      <c r="E324" s="322"/>
      <c r="F324" s="279">
        <f>F325+F345+F355</f>
        <v>2354000</v>
      </c>
      <c r="G324" s="279">
        <f>G325+G345+G355</f>
        <v>2050875</v>
      </c>
      <c r="H324" s="279">
        <f>H325+H345+H355</f>
        <v>2050875</v>
      </c>
    </row>
    <row r="325" spans="1:8" s="324" customFormat="1" ht="25.5">
      <c r="A325" s="283" t="s">
        <v>183</v>
      </c>
      <c r="B325" s="298" t="s">
        <v>862</v>
      </c>
      <c r="C325" s="322" t="s">
        <v>95</v>
      </c>
      <c r="D325" s="322"/>
      <c r="E325" s="322"/>
      <c r="F325" s="279">
        <f>F326+F331+F340</f>
        <v>2273000</v>
      </c>
      <c r="G325" s="279">
        <f>G326+G331+G340</f>
        <v>1969875</v>
      </c>
      <c r="H325" s="279">
        <f>H326+H331+H340</f>
        <v>1969875</v>
      </c>
    </row>
    <row r="326" spans="1:8" ht="60.75" customHeight="1">
      <c r="A326" s="283" t="s">
        <v>184</v>
      </c>
      <c r="B326" s="215" t="s">
        <v>583</v>
      </c>
      <c r="C326" s="158" t="s">
        <v>956</v>
      </c>
      <c r="D326" s="283"/>
      <c r="E326" s="283"/>
      <c r="F326" s="326">
        <f aca="true" t="shared" si="63" ref="F326:H329">F327</f>
        <v>232500</v>
      </c>
      <c r="G326" s="326">
        <f t="shared" si="63"/>
        <v>251375</v>
      </c>
      <c r="H326" s="326">
        <f t="shared" si="63"/>
        <v>251375</v>
      </c>
    </row>
    <row r="327" spans="1:8" ht="25.5">
      <c r="A327" s="283" t="s">
        <v>185</v>
      </c>
      <c r="B327" s="282" t="s">
        <v>332</v>
      </c>
      <c r="C327" s="158" t="s">
        <v>956</v>
      </c>
      <c r="D327" s="283" t="s">
        <v>632</v>
      </c>
      <c r="E327" s="283"/>
      <c r="F327" s="326">
        <f t="shared" si="63"/>
        <v>232500</v>
      </c>
      <c r="G327" s="326">
        <f t="shared" si="63"/>
        <v>251375</v>
      </c>
      <c r="H327" s="326">
        <f t="shared" si="63"/>
        <v>251375</v>
      </c>
    </row>
    <row r="328" spans="1:8" ht="12.75">
      <c r="A328" s="283" t="s">
        <v>186</v>
      </c>
      <c r="B328" s="299" t="s">
        <v>749</v>
      </c>
      <c r="C328" s="158" t="s">
        <v>956</v>
      </c>
      <c r="D328" s="283" t="s">
        <v>750</v>
      </c>
      <c r="E328" s="283"/>
      <c r="F328" s="326">
        <f t="shared" si="63"/>
        <v>232500</v>
      </c>
      <c r="G328" s="326">
        <f t="shared" si="63"/>
        <v>251375</v>
      </c>
      <c r="H328" s="326">
        <f t="shared" si="63"/>
        <v>251375</v>
      </c>
    </row>
    <row r="329" spans="1:8" ht="12.75">
      <c r="A329" s="283" t="s">
        <v>187</v>
      </c>
      <c r="B329" s="215" t="s">
        <v>461</v>
      </c>
      <c r="C329" s="158" t="s">
        <v>956</v>
      </c>
      <c r="D329" s="283" t="s">
        <v>750</v>
      </c>
      <c r="E329" s="283" t="s">
        <v>13</v>
      </c>
      <c r="F329" s="326">
        <f t="shared" si="63"/>
        <v>232500</v>
      </c>
      <c r="G329" s="326">
        <f t="shared" si="63"/>
        <v>251375</v>
      </c>
      <c r="H329" s="326">
        <f t="shared" si="63"/>
        <v>251375</v>
      </c>
    </row>
    <row r="330" spans="1:8" ht="12.75">
      <c r="A330" s="283" t="s">
        <v>1747</v>
      </c>
      <c r="B330" s="215" t="s">
        <v>869</v>
      </c>
      <c r="C330" s="158" t="s">
        <v>956</v>
      </c>
      <c r="D330" s="283" t="s">
        <v>750</v>
      </c>
      <c r="E330" s="283" t="s">
        <v>292</v>
      </c>
      <c r="F330" s="280">
        <f>186000+46500</f>
        <v>232500</v>
      </c>
      <c r="G330" s="280">
        <f>201100+50275</f>
        <v>251375</v>
      </c>
      <c r="H330" s="280">
        <f>201100+50275</f>
        <v>251375</v>
      </c>
    </row>
    <row r="331" spans="1:8" ht="51">
      <c r="A331" s="283" t="s">
        <v>159</v>
      </c>
      <c r="B331" s="215" t="s">
        <v>738</v>
      </c>
      <c r="C331" s="158" t="s">
        <v>96</v>
      </c>
      <c r="D331" s="283"/>
      <c r="E331" s="283"/>
      <c r="F331" s="326">
        <f>F332+F336</f>
        <v>118500</v>
      </c>
      <c r="G331" s="326">
        <f>G332+G336</f>
        <v>118500</v>
      </c>
      <c r="H331" s="326">
        <f>H332+H336</f>
        <v>118500</v>
      </c>
    </row>
    <row r="332" spans="1:8" ht="38.25">
      <c r="A332" s="283" t="s">
        <v>188</v>
      </c>
      <c r="B332" s="282" t="s">
        <v>955</v>
      </c>
      <c r="C332" s="158" t="s">
        <v>96</v>
      </c>
      <c r="D332" s="283" t="s">
        <v>145</v>
      </c>
      <c r="E332" s="283"/>
      <c r="F332" s="280">
        <f aca="true" t="shared" si="64" ref="F332:H334">F333</f>
        <v>68500</v>
      </c>
      <c r="G332" s="280">
        <f t="shared" si="64"/>
        <v>68500</v>
      </c>
      <c r="H332" s="280">
        <f t="shared" si="64"/>
        <v>68500</v>
      </c>
    </row>
    <row r="333" spans="1:8" ht="25.5">
      <c r="A333" s="283" t="s">
        <v>189</v>
      </c>
      <c r="B333" s="282" t="s">
        <v>390</v>
      </c>
      <c r="C333" s="158" t="s">
        <v>96</v>
      </c>
      <c r="D333" s="283" t="s">
        <v>721</v>
      </c>
      <c r="E333" s="283"/>
      <c r="F333" s="280">
        <f t="shared" si="64"/>
        <v>68500</v>
      </c>
      <c r="G333" s="280">
        <f t="shared" si="64"/>
        <v>68500</v>
      </c>
      <c r="H333" s="280">
        <f t="shared" si="64"/>
        <v>68500</v>
      </c>
    </row>
    <row r="334" spans="1:8" ht="12.75">
      <c r="A334" s="283" t="s">
        <v>190</v>
      </c>
      <c r="B334" s="215" t="s">
        <v>461</v>
      </c>
      <c r="C334" s="158" t="s">
        <v>96</v>
      </c>
      <c r="D334" s="283" t="s">
        <v>721</v>
      </c>
      <c r="E334" s="283" t="s">
        <v>13</v>
      </c>
      <c r="F334" s="280">
        <f t="shared" si="64"/>
        <v>68500</v>
      </c>
      <c r="G334" s="280">
        <f t="shared" si="64"/>
        <v>68500</v>
      </c>
      <c r="H334" s="280">
        <f t="shared" si="64"/>
        <v>68500</v>
      </c>
    </row>
    <row r="335" spans="1:8" ht="12.75">
      <c r="A335" s="283" t="s">
        <v>191</v>
      </c>
      <c r="B335" s="215" t="s">
        <v>869</v>
      </c>
      <c r="C335" s="158" t="s">
        <v>96</v>
      </c>
      <c r="D335" s="283" t="s">
        <v>721</v>
      </c>
      <c r="E335" s="283" t="s">
        <v>292</v>
      </c>
      <c r="F335" s="280">
        <v>68500</v>
      </c>
      <c r="G335" s="280">
        <v>68500</v>
      </c>
      <c r="H335" s="280">
        <v>68500</v>
      </c>
    </row>
    <row r="336" spans="1:8" ht="25.5">
      <c r="A336" s="283" t="s">
        <v>192</v>
      </c>
      <c r="B336" s="282" t="s">
        <v>332</v>
      </c>
      <c r="C336" s="158" t="s">
        <v>96</v>
      </c>
      <c r="D336" s="283" t="s">
        <v>632</v>
      </c>
      <c r="E336" s="283"/>
      <c r="F336" s="280">
        <f aca="true" t="shared" si="65" ref="F336:H338">F337</f>
        <v>50000</v>
      </c>
      <c r="G336" s="280">
        <f t="shared" si="65"/>
        <v>50000</v>
      </c>
      <c r="H336" s="280">
        <f t="shared" si="65"/>
        <v>50000</v>
      </c>
    </row>
    <row r="337" spans="1:8" ht="12.75">
      <c r="A337" s="283" t="s">
        <v>193</v>
      </c>
      <c r="B337" s="299" t="s">
        <v>749</v>
      </c>
      <c r="C337" s="158" t="s">
        <v>96</v>
      </c>
      <c r="D337" s="283" t="s">
        <v>750</v>
      </c>
      <c r="E337" s="283"/>
      <c r="F337" s="280">
        <f t="shared" si="65"/>
        <v>50000</v>
      </c>
      <c r="G337" s="280">
        <f t="shared" si="65"/>
        <v>50000</v>
      </c>
      <c r="H337" s="280">
        <f t="shared" si="65"/>
        <v>50000</v>
      </c>
    </row>
    <row r="338" spans="1:8" ht="12.75">
      <c r="A338" s="283" t="s">
        <v>1507</v>
      </c>
      <c r="B338" s="215" t="s">
        <v>461</v>
      </c>
      <c r="C338" s="158" t="s">
        <v>96</v>
      </c>
      <c r="D338" s="283" t="s">
        <v>750</v>
      </c>
      <c r="E338" s="283" t="s">
        <v>13</v>
      </c>
      <c r="F338" s="280">
        <f t="shared" si="65"/>
        <v>50000</v>
      </c>
      <c r="G338" s="280">
        <f t="shared" si="65"/>
        <v>50000</v>
      </c>
      <c r="H338" s="280">
        <f t="shared" si="65"/>
        <v>50000</v>
      </c>
    </row>
    <row r="339" spans="1:8" ht="12.75">
      <c r="A339" s="283" t="s">
        <v>1508</v>
      </c>
      <c r="B339" s="215" t="s">
        <v>869</v>
      </c>
      <c r="C339" s="158" t="s">
        <v>96</v>
      </c>
      <c r="D339" s="283" t="s">
        <v>750</v>
      </c>
      <c r="E339" s="283" t="s">
        <v>292</v>
      </c>
      <c r="F339" s="280">
        <v>50000</v>
      </c>
      <c r="G339" s="280">
        <v>50000</v>
      </c>
      <c r="H339" s="280">
        <v>50000</v>
      </c>
    </row>
    <row r="340" spans="1:8" ht="51">
      <c r="A340" s="283" t="s">
        <v>194</v>
      </c>
      <c r="B340" s="282" t="s">
        <v>748</v>
      </c>
      <c r="C340" s="158" t="s">
        <v>751</v>
      </c>
      <c r="D340" s="288"/>
      <c r="E340" s="283"/>
      <c r="F340" s="280">
        <f aca="true" t="shared" si="66" ref="F340:H343">F341</f>
        <v>1922000</v>
      </c>
      <c r="G340" s="280">
        <f t="shared" si="66"/>
        <v>1600000</v>
      </c>
      <c r="H340" s="280">
        <f t="shared" si="66"/>
        <v>1600000</v>
      </c>
    </row>
    <row r="341" spans="1:8" ht="25.5">
      <c r="A341" s="283" t="s">
        <v>195</v>
      </c>
      <c r="B341" s="282" t="s">
        <v>332</v>
      </c>
      <c r="C341" s="158" t="s">
        <v>751</v>
      </c>
      <c r="D341" s="288" t="s">
        <v>632</v>
      </c>
      <c r="E341" s="283"/>
      <c r="F341" s="280">
        <f t="shared" si="66"/>
        <v>1922000</v>
      </c>
      <c r="G341" s="280">
        <f t="shared" si="66"/>
        <v>1600000</v>
      </c>
      <c r="H341" s="280">
        <f t="shared" si="66"/>
        <v>1600000</v>
      </c>
    </row>
    <row r="342" spans="1:8" ht="12.75">
      <c r="A342" s="283" t="s">
        <v>196</v>
      </c>
      <c r="B342" s="299" t="s">
        <v>749</v>
      </c>
      <c r="C342" s="158" t="s">
        <v>751</v>
      </c>
      <c r="D342" s="288" t="s">
        <v>750</v>
      </c>
      <c r="E342" s="283"/>
      <c r="F342" s="280">
        <f t="shared" si="66"/>
        <v>1922000</v>
      </c>
      <c r="G342" s="280">
        <f t="shared" si="66"/>
        <v>1600000</v>
      </c>
      <c r="H342" s="280">
        <f t="shared" si="66"/>
        <v>1600000</v>
      </c>
    </row>
    <row r="343" spans="1:8" ht="12.75">
      <c r="A343" s="283" t="s">
        <v>197</v>
      </c>
      <c r="B343" s="215" t="s">
        <v>461</v>
      </c>
      <c r="C343" s="158" t="s">
        <v>751</v>
      </c>
      <c r="D343" s="288" t="s">
        <v>750</v>
      </c>
      <c r="E343" s="283" t="s">
        <v>13</v>
      </c>
      <c r="F343" s="280">
        <f t="shared" si="66"/>
        <v>1922000</v>
      </c>
      <c r="G343" s="280">
        <f t="shared" si="66"/>
        <v>1600000</v>
      </c>
      <c r="H343" s="280">
        <f t="shared" si="66"/>
        <v>1600000</v>
      </c>
    </row>
    <row r="344" spans="1:8" ht="12.75">
      <c r="A344" s="283" t="s">
        <v>198</v>
      </c>
      <c r="B344" s="215" t="s">
        <v>865</v>
      </c>
      <c r="C344" s="158" t="s">
        <v>751</v>
      </c>
      <c r="D344" s="288" t="s">
        <v>750</v>
      </c>
      <c r="E344" s="283" t="s">
        <v>292</v>
      </c>
      <c r="F344" s="280">
        <v>1922000</v>
      </c>
      <c r="G344" s="280">
        <f>1700000-100000</f>
        <v>1600000</v>
      </c>
      <c r="H344" s="280">
        <f>1700000-100000</f>
        <v>1600000</v>
      </c>
    </row>
    <row r="345" spans="1:8" s="324" customFormat="1" ht="25.5">
      <c r="A345" s="283" t="s">
        <v>199</v>
      </c>
      <c r="B345" s="325" t="s">
        <v>740</v>
      </c>
      <c r="C345" s="322" t="s">
        <v>97</v>
      </c>
      <c r="D345" s="322"/>
      <c r="E345" s="322"/>
      <c r="F345" s="323">
        <f>F346</f>
        <v>66000</v>
      </c>
      <c r="G345" s="323">
        <f>G346</f>
        <v>66000</v>
      </c>
      <c r="H345" s="323">
        <f>H346</f>
        <v>66000</v>
      </c>
    </row>
    <row r="346" spans="1:8" ht="58.5" customHeight="1">
      <c r="A346" s="283" t="s">
        <v>1748</v>
      </c>
      <c r="B346" s="215" t="s">
        <v>741</v>
      </c>
      <c r="C346" s="158" t="s">
        <v>98</v>
      </c>
      <c r="D346" s="283"/>
      <c r="E346" s="283"/>
      <c r="F346" s="326">
        <f>F347+F351</f>
        <v>66000</v>
      </c>
      <c r="G346" s="326">
        <f>G347+G351</f>
        <v>66000</v>
      </c>
      <c r="H346" s="326">
        <f>H347+H351</f>
        <v>66000</v>
      </c>
    </row>
    <row r="347" spans="1:8" ht="38.25">
      <c r="A347" s="283" t="s">
        <v>1749</v>
      </c>
      <c r="B347" s="282" t="s">
        <v>955</v>
      </c>
      <c r="C347" s="158" t="s">
        <v>98</v>
      </c>
      <c r="D347" s="283" t="s">
        <v>145</v>
      </c>
      <c r="E347" s="283"/>
      <c r="F347" s="326">
        <f aca="true" t="shared" si="67" ref="F347:H353">F348</f>
        <v>15500</v>
      </c>
      <c r="G347" s="326">
        <f t="shared" si="67"/>
        <v>15500</v>
      </c>
      <c r="H347" s="326">
        <f t="shared" si="67"/>
        <v>15500</v>
      </c>
    </row>
    <row r="348" spans="1:8" ht="25.5">
      <c r="A348" s="283" t="s">
        <v>1750</v>
      </c>
      <c r="B348" s="282" t="s">
        <v>390</v>
      </c>
      <c r="C348" s="158" t="s">
        <v>98</v>
      </c>
      <c r="D348" s="283" t="s">
        <v>721</v>
      </c>
      <c r="E348" s="283"/>
      <c r="F348" s="326">
        <f t="shared" si="67"/>
        <v>15500</v>
      </c>
      <c r="G348" s="326">
        <f t="shared" si="67"/>
        <v>15500</v>
      </c>
      <c r="H348" s="326">
        <f t="shared" si="67"/>
        <v>15500</v>
      </c>
    </row>
    <row r="349" spans="1:8" ht="12.75">
      <c r="A349" s="283" t="s">
        <v>1751</v>
      </c>
      <c r="B349" s="215" t="s">
        <v>461</v>
      </c>
      <c r="C349" s="158" t="s">
        <v>98</v>
      </c>
      <c r="D349" s="283" t="s">
        <v>721</v>
      </c>
      <c r="E349" s="283" t="s">
        <v>13</v>
      </c>
      <c r="F349" s="326">
        <f t="shared" si="67"/>
        <v>15500</v>
      </c>
      <c r="G349" s="326">
        <f t="shared" si="67"/>
        <v>15500</v>
      </c>
      <c r="H349" s="326">
        <f t="shared" si="67"/>
        <v>15500</v>
      </c>
    </row>
    <row r="350" spans="1:8" ht="12.75">
      <c r="A350" s="283" t="s">
        <v>1752</v>
      </c>
      <c r="B350" s="215" t="s">
        <v>869</v>
      </c>
      <c r="C350" s="158" t="s">
        <v>98</v>
      </c>
      <c r="D350" s="283" t="s">
        <v>721</v>
      </c>
      <c r="E350" s="283" t="s">
        <v>292</v>
      </c>
      <c r="F350" s="280">
        <v>15500</v>
      </c>
      <c r="G350" s="280">
        <v>15500</v>
      </c>
      <c r="H350" s="280">
        <v>15500</v>
      </c>
    </row>
    <row r="351" spans="1:8" ht="25.5">
      <c r="A351" s="283" t="s">
        <v>1753</v>
      </c>
      <c r="B351" s="282" t="s">
        <v>332</v>
      </c>
      <c r="C351" s="158" t="s">
        <v>98</v>
      </c>
      <c r="D351" s="283" t="s">
        <v>632</v>
      </c>
      <c r="E351" s="283"/>
      <c r="F351" s="326">
        <f t="shared" si="67"/>
        <v>50500</v>
      </c>
      <c r="G351" s="326">
        <f t="shared" si="67"/>
        <v>50500</v>
      </c>
      <c r="H351" s="326">
        <f t="shared" si="67"/>
        <v>50500</v>
      </c>
    </row>
    <row r="352" spans="1:8" ht="12.75">
      <c r="A352" s="283" t="s">
        <v>1754</v>
      </c>
      <c r="B352" s="282" t="s">
        <v>749</v>
      </c>
      <c r="C352" s="158" t="s">
        <v>98</v>
      </c>
      <c r="D352" s="283" t="s">
        <v>750</v>
      </c>
      <c r="E352" s="283"/>
      <c r="F352" s="326">
        <f t="shared" si="67"/>
        <v>50500</v>
      </c>
      <c r="G352" s="326">
        <f t="shared" si="67"/>
        <v>50500</v>
      </c>
      <c r="H352" s="326">
        <f t="shared" si="67"/>
        <v>50500</v>
      </c>
    </row>
    <row r="353" spans="1:8" ht="12.75">
      <c r="A353" s="283" t="s">
        <v>1755</v>
      </c>
      <c r="B353" s="215" t="s">
        <v>461</v>
      </c>
      <c r="C353" s="158" t="s">
        <v>98</v>
      </c>
      <c r="D353" s="283" t="s">
        <v>750</v>
      </c>
      <c r="E353" s="283" t="s">
        <v>13</v>
      </c>
      <c r="F353" s="326">
        <f t="shared" si="67"/>
        <v>50500</v>
      </c>
      <c r="G353" s="326">
        <f t="shared" si="67"/>
        <v>50500</v>
      </c>
      <c r="H353" s="326">
        <f t="shared" si="67"/>
        <v>50500</v>
      </c>
    </row>
    <row r="354" spans="1:8" ht="12.75">
      <c r="A354" s="283" t="s">
        <v>1756</v>
      </c>
      <c r="B354" s="215" t="s">
        <v>869</v>
      </c>
      <c r="C354" s="158" t="s">
        <v>98</v>
      </c>
      <c r="D354" s="283" t="s">
        <v>750</v>
      </c>
      <c r="E354" s="283" t="s">
        <v>292</v>
      </c>
      <c r="F354" s="280">
        <v>50500</v>
      </c>
      <c r="G354" s="280">
        <v>50500</v>
      </c>
      <c r="H354" s="280">
        <v>50500</v>
      </c>
    </row>
    <row r="355" spans="1:8" s="324" customFormat="1" ht="46.5" customHeight="1">
      <c r="A355" s="283" t="s">
        <v>200</v>
      </c>
      <c r="B355" s="298" t="s">
        <v>861</v>
      </c>
      <c r="C355" s="322" t="s">
        <v>72</v>
      </c>
      <c r="D355" s="322"/>
      <c r="E355" s="322"/>
      <c r="F355" s="279">
        <f>F356</f>
        <v>15000</v>
      </c>
      <c r="G355" s="279">
        <f>G356</f>
        <v>15000</v>
      </c>
      <c r="H355" s="279">
        <f>H356</f>
        <v>15000</v>
      </c>
    </row>
    <row r="356" spans="1:8" s="324" customFormat="1" ht="92.25" customHeight="1">
      <c r="A356" s="283" t="s">
        <v>201</v>
      </c>
      <c r="B356" s="282" t="s">
        <v>745</v>
      </c>
      <c r="C356" s="158" t="s">
        <v>73</v>
      </c>
      <c r="D356" s="322"/>
      <c r="E356" s="322"/>
      <c r="F356" s="326">
        <f aca="true" t="shared" si="68" ref="F356:H359">F357</f>
        <v>15000</v>
      </c>
      <c r="G356" s="326">
        <f t="shared" si="68"/>
        <v>15000</v>
      </c>
      <c r="H356" s="326">
        <f t="shared" si="68"/>
        <v>15000</v>
      </c>
    </row>
    <row r="357" spans="1:8" ht="38.25">
      <c r="A357" s="283" t="s">
        <v>202</v>
      </c>
      <c r="B357" s="282" t="s">
        <v>955</v>
      </c>
      <c r="C357" s="158" t="s">
        <v>73</v>
      </c>
      <c r="D357" s="283" t="s">
        <v>145</v>
      </c>
      <c r="E357" s="283"/>
      <c r="F357" s="326">
        <f t="shared" si="68"/>
        <v>15000</v>
      </c>
      <c r="G357" s="326">
        <f t="shared" si="68"/>
        <v>15000</v>
      </c>
      <c r="H357" s="326">
        <f t="shared" si="68"/>
        <v>15000</v>
      </c>
    </row>
    <row r="358" spans="1:8" ht="25.5">
      <c r="A358" s="283" t="s">
        <v>203</v>
      </c>
      <c r="B358" s="282" t="s">
        <v>390</v>
      </c>
      <c r="C358" s="158" t="s">
        <v>73</v>
      </c>
      <c r="D358" s="283" t="s">
        <v>721</v>
      </c>
      <c r="E358" s="283"/>
      <c r="F358" s="326">
        <f t="shared" si="68"/>
        <v>15000</v>
      </c>
      <c r="G358" s="326">
        <f t="shared" si="68"/>
        <v>15000</v>
      </c>
      <c r="H358" s="326">
        <f t="shared" si="68"/>
        <v>15000</v>
      </c>
    </row>
    <row r="359" spans="1:8" ht="12.75">
      <c r="A359" s="283" t="s">
        <v>1509</v>
      </c>
      <c r="B359" s="215" t="s">
        <v>718</v>
      </c>
      <c r="C359" s="158" t="s">
        <v>73</v>
      </c>
      <c r="D359" s="283" t="s">
        <v>721</v>
      </c>
      <c r="E359" s="283" t="s">
        <v>10</v>
      </c>
      <c r="F359" s="326">
        <f t="shared" si="68"/>
        <v>15000</v>
      </c>
      <c r="G359" s="326">
        <f t="shared" si="68"/>
        <v>15000</v>
      </c>
      <c r="H359" s="326">
        <f t="shared" si="68"/>
        <v>15000</v>
      </c>
    </row>
    <row r="360" spans="1:8" ht="12.75">
      <c r="A360" s="283" t="s">
        <v>1510</v>
      </c>
      <c r="B360" s="281" t="s">
        <v>168</v>
      </c>
      <c r="C360" s="158" t="s">
        <v>73</v>
      </c>
      <c r="D360" s="283" t="s">
        <v>721</v>
      </c>
      <c r="E360" s="283" t="s">
        <v>611</v>
      </c>
      <c r="F360" s="280">
        <v>15000</v>
      </c>
      <c r="G360" s="280">
        <v>15000</v>
      </c>
      <c r="H360" s="280">
        <v>15000</v>
      </c>
    </row>
    <row r="361" spans="1:8" s="324" customFormat="1" ht="38.25">
      <c r="A361" s="283" t="s">
        <v>204</v>
      </c>
      <c r="B361" s="298" t="s">
        <v>551</v>
      </c>
      <c r="C361" s="322" t="s">
        <v>80</v>
      </c>
      <c r="D361" s="322"/>
      <c r="E361" s="322"/>
      <c r="F361" s="323">
        <f>F362+F372</f>
        <v>2793100</v>
      </c>
      <c r="G361" s="323">
        <f>G362+G372</f>
        <v>2793100</v>
      </c>
      <c r="H361" s="323">
        <f>H362+H372</f>
        <v>2793100</v>
      </c>
    </row>
    <row r="362" spans="1:8" s="324" customFormat="1" ht="28.5" customHeight="1">
      <c r="A362" s="283" t="s">
        <v>1757</v>
      </c>
      <c r="B362" s="325" t="s">
        <v>571</v>
      </c>
      <c r="C362" s="322" t="s">
        <v>81</v>
      </c>
      <c r="D362" s="322"/>
      <c r="E362" s="322"/>
      <c r="F362" s="323">
        <f>F363</f>
        <v>567400</v>
      </c>
      <c r="G362" s="323">
        <f>G363</f>
        <v>567400</v>
      </c>
      <c r="H362" s="323">
        <f>H363</f>
        <v>567400</v>
      </c>
    </row>
    <row r="363" spans="1:8" ht="76.5">
      <c r="A363" s="283" t="s">
        <v>1758</v>
      </c>
      <c r="B363" s="282" t="s">
        <v>970</v>
      </c>
      <c r="C363" s="158" t="s">
        <v>1371</v>
      </c>
      <c r="D363" s="283"/>
      <c r="E363" s="283"/>
      <c r="F363" s="326">
        <f>F368+F364</f>
        <v>567400</v>
      </c>
      <c r="G363" s="326">
        <f>G368+G364</f>
        <v>567400</v>
      </c>
      <c r="H363" s="326">
        <f>H368+H364</f>
        <v>567400</v>
      </c>
    </row>
    <row r="364" spans="1:8" ht="51">
      <c r="A364" s="283" t="s">
        <v>1759</v>
      </c>
      <c r="B364" s="282" t="s">
        <v>4</v>
      </c>
      <c r="C364" s="158" t="s">
        <v>1371</v>
      </c>
      <c r="D364" s="283" t="s">
        <v>339</v>
      </c>
      <c r="E364" s="283"/>
      <c r="F364" s="326">
        <f aca="true" t="shared" si="69" ref="F364:H366">F365</f>
        <v>67090</v>
      </c>
      <c r="G364" s="326">
        <f t="shared" si="69"/>
        <v>67090</v>
      </c>
      <c r="H364" s="326">
        <f t="shared" si="69"/>
        <v>67090</v>
      </c>
    </row>
    <row r="365" spans="1:8" ht="12.75">
      <c r="A365" s="283" t="s">
        <v>1760</v>
      </c>
      <c r="B365" s="282" t="s">
        <v>29</v>
      </c>
      <c r="C365" s="158" t="s">
        <v>1371</v>
      </c>
      <c r="D365" s="283" t="s">
        <v>356</v>
      </c>
      <c r="E365" s="283"/>
      <c r="F365" s="326">
        <f t="shared" si="69"/>
        <v>67090</v>
      </c>
      <c r="G365" s="326">
        <f t="shared" si="69"/>
        <v>67090</v>
      </c>
      <c r="H365" s="326">
        <f t="shared" si="69"/>
        <v>67090</v>
      </c>
    </row>
    <row r="366" spans="1:8" ht="12.75">
      <c r="A366" s="283" t="s">
        <v>1761</v>
      </c>
      <c r="B366" s="215" t="s">
        <v>492</v>
      </c>
      <c r="C366" s="158" t="s">
        <v>1371</v>
      </c>
      <c r="D366" s="283" t="s">
        <v>356</v>
      </c>
      <c r="E366" s="283" t="s">
        <v>11</v>
      </c>
      <c r="F366" s="326">
        <f t="shared" si="69"/>
        <v>67090</v>
      </c>
      <c r="G366" s="326">
        <f t="shared" si="69"/>
        <v>67090</v>
      </c>
      <c r="H366" s="326">
        <f t="shared" si="69"/>
        <v>67090</v>
      </c>
    </row>
    <row r="367" spans="1:8" ht="12.75">
      <c r="A367" s="283" t="s">
        <v>1762</v>
      </c>
      <c r="B367" s="295" t="s">
        <v>603</v>
      </c>
      <c r="C367" s="158" t="s">
        <v>1371</v>
      </c>
      <c r="D367" s="283" t="s">
        <v>356</v>
      </c>
      <c r="E367" s="283" t="s">
        <v>289</v>
      </c>
      <c r="F367" s="280">
        <v>67090</v>
      </c>
      <c r="G367" s="280">
        <v>67090</v>
      </c>
      <c r="H367" s="280">
        <v>67090</v>
      </c>
    </row>
    <row r="368" spans="1:8" ht="38.25">
      <c r="A368" s="283" t="s">
        <v>1763</v>
      </c>
      <c r="B368" s="282" t="s">
        <v>955</v>
      </c>
      <c r="C368" s="158" t="s">
        <v>1371</v>
      </c>
      <c r="D368" s="283" t="s">
        <v>145</v>
      </c>
      <c r="E368" s="283"/>
      <c r="F368" s="326">
        <f aca="true" t="shared" si="70" ref="F368:H370">F369</f>
        <v>500310</v>
      </c>
      <c r="G368" s="326">
        <f t="shared" si="70"/>
        <v>500310</v>
      </c>
      <c r="H368" s="326">
        <f t="shared" si="70"/>
        <v>500310</v>
      </c>
    </row>
    <row r="369" spans="1:8" ht="25.5">
      <c r="A369" s="283" t="s">
        <v>1511</v>
      </c>
      <c r="B369" s="282" t="s">
        <v>390</v>
      </c>
      <c r="C369" s="158" t="s">
        <v>1371</v>
      </c>
      <c r="D369" s="283" t="s">
        <v>721</v>
      </c>
      <c r="E369" s="283"/>
      <c r="F369" s="326">
        <f t="shared" si="70"/>
        <v>500310</v>
      </c>
      <c r="G369" s="326">
        <f t="shared" si="70"/>
        <v>500310</v>
      </c>
      <c r="H369" s="326">
        <f t="shared" si="70"/>
        <v>500310</v>
      </c>
    </row>
    <row r="370" spans="1:8" ht="12.75">
      <c r="A370" s="283" t="s">
        <v>1512</v>
      </c>
      <c r="B370" s="215" t="s">
        <v>492</v>
      </c>
      <c r="C370" s="158" t="s">
        <v>1371</v>
      </c>
      <c r="D370" s="283" t="s">
        <v>721</v>
      </c>
      <c r="E370" s="283" t="s">
        <v>11</v>
      </c>
      <c r="F370" s="326">
        <f t="shared" si="70"/>
        <v>500310</v>
      </c>
      <c r="G370" s="326">
        <f t="shared" si="70"/>
        <v>500310</v>
      </c>
      <c r="H370" s="326">
        <f t="shared" si="70"/>
        <v>500310</v>
      </c>
    </row>
    <row r="371" spans="1:8" ht="12.75">
      <c r="A371" s="283" t="s">
        <v>1513</v>
      </c>
      <c r="B371" s="295" t="s">
        <v>603</v>
      </c>
      <c r="C371" s="158" t="s">
        <v>1371</v>
      </c>
      <c r="D371" s="283" t="s">
        <v>721</v>
      </c>
      <c r="E371" s="283" t="s">
        <v>289</v>
      </c>
      <c r="F371" s="280">
        <v>500310</v>
      </c>
      <c r="G371" s="280">
        <v>500310</v>
      </c>
      <c r="H371" s="280">
        <v>500310</v>
      </c>
    </row>
    <row r="372" spans="1:8" s="324" customFormat="1" ht="12.75">
      <c r="A372" s="283" t="s">
        <v>1514</v>
      </c>
      <c r="B372" s="327" t="s">
        <v>1029</v>
      </c>
      <c r="C372" s="322" t="s">
        <v>86</v>
      </c>
      <c r="D372" s="322"/>
      <c r="E372" s="322"/>
      <c r="F372" s="323">
        <f>F373</f>
        <v>2225700</v>
      </c>
      <c r="G372" s="323">
        <f>G373</f>
        <v>2225700</v>
      </c>
      <c r="H372" s="323">
        <f>H373</f>
        <v>2225700</v>
      </c>
    </row>
    <row r="373" spans="1:8" ht="76.5">
      <c r="A373" s="283" t="s">
        <v>1515</v>
      </c>
      <c r="B373" s="281" t="s">
        <v>141</v>
      </c>
      <c r="C373" s="158" t="s">
        <v>1372</v>
      </c>
      <c r="D373" s="283"/>
      <c r="E373" s="283"/>
      <c r="F373" s="326">
        <f>F374+F378</f>
        <v>2225700</v>
      </c>
      <c r="G373" s="326">
        <f>G374+G378</f>
        <v>2225700</v>
      </c>
      <c r="H373" s="326">
        <f>H374+H378</f>
        <v>2225700</v>
      </c>
    </row>
    <row r="374" spans="1:8" ht="51">
      <c r="A374" s="283" t="s">
        <v>205</v>
      </c>
      <c r="B374" s="282" t="s">
        <v>4</v>
      </c>
      <c r="C374" s="158" t="s">
        <v>1372</v>
      </c>
      <c r="D374" s="283" t="s">
        <v>339</v>
      </c>
      <c r="E374" s="283"/>
      <c r="F374" s="326">
        <f aca="true" t="shared" si="71" ref="F374:G376">F375</f>
        <v>2012600</v>
      </c>
      <c r="G374" s="326">
        <f t="shared" si="71"/>
        <v>2012600</v>
      </c>
      <c r="H374" s="326">
        <f>H375</f>
        <v>2012600</v>
      </c>
    </row>
    <row r="375" spans="1:8" ht="12.75">
      <c r="A375" s="283" t="s">
        <v>206</v>
      </c>
      <c r="B375" s="282" t="s">
        <v>29</v>
      </c>
      <c r="C375" s="158" t="s">
        <v>1372</v>
      </c>
      <c r="D375" s="283" t="s">
        <v>356</v>
      </c>
      <c r="E375" s="283"/>
      <c r="F375" s="326">
        <f t="shared" si="71"/>
        <v>2012600</v>
      </c>
      <c r="G375" s="326">
        <f t="shared" si="71"/>
        <v>2012600</v>
      </c>
      <c r="H375" s="326">
        <f>H376</f>
        <v>2012600</v>
      </c>
    </row>
    <row r="376" spans="1:8" ht="12.75">
      <c r="A376" s="283" t="s">
        <v>1064</v>
      </c>
      <c r="B376" s="215" t="s">
        <v>492</v>
      </c>
      <c r="C376" s="158" t="s">
        <v>1372</v>
      </c>
      <c r="D376" s="283" t="s">
        <v>356</v>
      </c>
      <c r="E376" s="283" t="s">
        <v>11</v>
      </c>
      <c r="F376" s="326">
        <f t="shared" si="71"/>
        <v>2012600</v>
      </c>
      <c r="G376" s="326">
        <f t="shared" si="71"/>
        <v>2012600</v>
      </c>
      <c r="H376" s="326">
        <f>H377</f>
        <v>2012600</v>
      </c>
    </row>
    <row r="377" spans="1:8" ht="12.75">
      <c r="A377" s="283" t="s">
        <v>1065</v>
      </c>
      <c r="B377" s="215" t="s">
        <v>493</v>
      </c>
      <c r="C377" s="158" t="s">
        <v>1372</v>
      </c>
      <c r="D377" s="283" t="s">
        <v>356</v>
      </c>
      <c r="E377" s="283" t="s">
        <v>287</v>
      </c>
      <c r="F377" s="280">
        <v>2012600</v>
      </c>
      <c r="G377" s="280">
        <v>2012600</v>
      </c>
      <c r="H377" s="280">
        <v>2012600</v>
      </c>
    </row>
    <row r="378" spans="1:8" ht="38.25">
      <c r="A378" s="283" t="s">
        <v>1066</v>
      </c>
      <c r="B378" s="282" t="s">
        <v>955</v>
      </c>
      <c r="C378" s="158" t="s">
        <v>1372</v>
      </c>
      <c r="D378" s="283" t="s">
        <v>145</v>
      </c>
      <c r="E378" s="283"/>
      <c r="F378" s="326">
        <f aca="true" t="shared" si="72" ref="F378:H380">F379</f>
        <v>213100</v>
      </c>
      <c r="G378" s="326">
        <f t="shared" si="72"/>
        <v>213100</v>
      </c>
      <c r="H378" s="326">
        <f t="shared" si="72"/>
        <v>213100</v>
      </c>
    </row>
    <row r="379" spans="1:8" ht="25.5">
      <c r="A379" s="283" t="s">
        <v>207</v>
      </c>
      <c r="B379" s="282" t="s">
        <v>390</v>
      </c>
      <c r="C379" s="158" t="s">
        <v>1372</v>
      </c>
      <c r="D379" s="283" t="s">
        <v>721</v>
      </c>
      <c r="E379" s="283"/>
      <c r="F379" s="326">
        <f t="shared" si="72"/>
        <v>213100</v>
      </c>
      <c r="G379" s="326">
        <f t="shared" si="72"/>
        <v>213100</v>
      </c>
      <c r="H379" s="326">
        <f t="shared" si="72"/>
        <v>213100</v>
      </c>
    </row>
    <row r="380" spans="1:8" ht="12.75">
      <c r="A380" s="283" t="s">
        <v>208</v>
      </c>
      <c r="B380" s="215" t="s">
        <v>492</v>
      </c>
      <c r="C380" s="158" t="s">
        <v>1372</v>
      </c>
      <c r="D380" s="283" t="s">
        <v>721</v>
      </c>
      <c r="E380" s="283" t="s">
        <v>11</v>
      </c>
      <c r="F380" s="326">
        <f t="shared" si="72"/>
        <v>213100</v>
      </c>
      <c r="G380" s="326">
        <f t="shared" si="72"/>
        <v>213100</v>
      </c>
      <c r="H380" s="326">
        <f t="shared" si="72"/>
        <v>213100</v>
      </c>
    </row>
    <row r="381" spans="1:8" ht="12.75">
      <c r="A381" s="283" t="s">
        <v>209</v>
      </c>
      <c r="B381" s="215" t="s">
        <v>493</v>
      </c>
      <c r="C381" s="158" t="s">
        <v>1372</v>
      </c>
      <c r="D381" s="283" t="s">
        <v>721</v>
      </c>
      <c r="E381" s="283" t="s">
        <v>287</v>
      </c>
      <c r="F381" s="280">
        <v>213100</v>
      </c>
      <c r="G381" s="280">
        <v>213100</v>
      </c>
      <c r="H381" s="280">
        <v>213100</v>
      </c>
    </row>
    <row r="382" spans="1:8" s="324" customFormat="1" ht="25.5">
      <c r="A382" s="283" t="s">
        <v>210</v>
      </c>
      <c r="B382" s="298" t="s">
        <v>440</v>
      </c>
      <c r="C382" s="322" t="s">
        <v>90</v>
      </c>
      <c r="D382" s="322"/>
      <c r="E382" s="322"/>
      <c r="F382" s="323">
        <f>F383</f>
        <v>6952600</v>
      </c>
      <c r="G382" s="323">
        <f>G383</f>
        <v>7228200</v>
      </c>
      <c r="H382" s="323">
        <f>H383</f>
        <v>7228200</v>
      </c>
    </row>
    <row r="383" spans="1:8" s="324" customFormat="1" ht="25.5">
      <c r="A383" s="283" t="s">
        <v>211</v>
      </c>
      <c r="B383" s="298" t="s">
        <v>6</v>
      </c>
      <c r="C383" s="322" t="s">
        <v>91</v>
      </c>
      <c r="D383" s="322"/>
      <c r="E383" s="322"/>
      <c r="F383" s="323">
        <f>F384+F389</f>
        <v>6952600</v>
      </c>
      <c r="G383" s="323">
        <f>G384+G389</f>
        <v>7228200</v>
      </c>
      <c r="H383" s="323">
        <f>H384+H389</f>
        <v>7228200</v>
      </c>
    </row>
    <row r="384" spans="1:8" ht="93" customHeight="1">
      <c r="A384" s="283" t="s">
        <v>212</v>
      </c>
      <c r="B384" s="290" t="s">
        <v>581</v>
      </c>
      <c r="C384" s="158" t="s">
        <v>582</v>
      </c>
      <c r="D384" s="283"/>
      <c r="E384" s="283"/>
      <c r="F384" s="326">
        <f aca="true" t="shared" si="73" ref="F384:H387">F385</f>
        <v>6890600</v>
      </c>
      <c r="G384" s="326">
        <f t="shared" si="73"/>
        <v>7166200</v>
      </c>
      <c r="H384" s="326">
        <f t="shared" si="73"/>
        <v>7166200</v>
      </c>
    </row>
    <row r="385" spans="1:8" ht="12.75">
      <c r="A385" s="283" t="s">
        <v>213</v>
      </c>
      <c r="B385" s="282" t="s">
        <v>32</v>
      </c>
      <c r="C385" s="158" t="s">
        <v>582</v>
      </c>
      <c r="D385" s="283" t="s">
        <v>31</v>
      </c>
      <c r="E385" s="283"/>
      <c r="F385" s="326">
        <f t="shared" si="73"/>
        <v>6890600</v>
      </c>
      <c r="G385" s="326">
        <f t="shared" si="73"/>
        <v>7166200</v>
      </c>
      <c r="H385" s="326">
        <f t="shared" si="73"/>
        <v>7166200</v>
      </c>
    </row>
    <row r="386" spans="1:8" ht="38.25">
      <c r="A386" s="283" t="s">
        <v>214</v>
      </c>
      <c r="B386" s="294" t="s">
        <v>952</v>
      </c>
      <c r="C386" s="158" t="s">
        <v>582</v>
      </c>
      <c r="D386" s="283" t="s">
        <v>695</v>
      </c>
      <c r="E386" s="283"/>
      <c r="F386" s="326">
        <f t="shared" si="73"/>
        <v>6890600</v>
      </c>
      <c r="G386" s="326">
        <f t="shared" si="73"/>
        <v>7166200</v>
      </c>
      <c r="H386" s="326">
        <f t="shared" si="73"/>
        <v>7166200</v>
      </c>
    </row>
    <row r="387" spans="1:8" ht="12.75">
      <c r="A387" s="283" t="s">
        <v>215</v>
      </c>
      <c r="B387" s="215" t="s">
        <v>379</v>
      </c>
      <c r="C387" s="158" t="s">
        <v>582</v>
      </c>
      <c r="D387" s="283" t="s">
        <v>695</v>
      </c>
      <c r="E387" s="283" t="s">
        <v>12</v>
      </c>
      <c r="F387" s="326">
        <f t="shared" si="73"/>
        <v>6890600</v>
      </c>
      <c r="G387" s="326">
        <f t="shared" si="73"/>
        <v>7166200</v>
      </c>
      <c r="H387" s="326">
        <f t="shared" si="73"/>
        <v>7166200</v>
      </c>
    </row>
    <row r="388" spans="1:8" ht="12.75">
      <c r="A388" s="283" t="s">
        <v>216</v>
      </c>
      <c r="B388" s="215" t="s">
        <v>576</v>
      </c>
      <c r="C388" s="158" t="s">
        <v>582</v>
      </c>
      <c r="D388" s="283" t="s">
        <v>695</v>
      </c>
      <c r="E388" s="283" t="s">
        <v>588</v>
      </c>
      <c r="F388" s="280">
        <v>6890600</v>
      </c>
      <c r="G388" s="280">
        <v>7166200</v>
      </c>
      <c r="H388" s="280">
        <v>7166200</v>
      </c>
    </row>
    <row r="389" spans="1:8" ht="74.25" customHeight="1">
      <c r="A389" s="283" t="s">
        <v>217</v>
      </c>
      <c r="B389" s="290" t="s">
        <v>838</v>
      </c>
      <c r="C389" s="158" t="s">
        <v>839</v>
      </c>
      <c r="D389" s="283"/>
      <c r="E389" s="283"/>
      <c r="F389" s="280">
        <f aca="true" t="shared" si="74" ref="F389:H392">F390</f>
        <v>62000</v>
      </c>
      <c r="G389" s="280">
        <f t="shared" si="74"/>
        <v>62000</v>
      </c>
      <c r="H389" s="280">
        <f t="shared" si="74"/>
        <v>62000</v>
      </c>
    </row>
    <row r="390" spans="1:8" ht="38.25">
      <c r="A390" s="283" t="s">
        <v>160</v>
      </c>
      <c r="B390" s="282" t="s">
        <v>955</v>
      </c>
      <c r="C390" s="158" t="s">
        <v>839</v>
      </c>
      <c r="D390" s="283" t="s">
        <v>145</v>
      </c>
      <c r="E390" s="283"/>
      <c r="F390" s="280">
        <f t="shared" si="74"/>
        <v>62000</v>
      </c>
      <c r="G390" s="280">
        <f t="shared" si="74"/>
        <v>62000</v>
      </c>
      <c r="H390" s="280">
        <f t="shared" si="74"/>
        <v>62000</v>
      </c>
    </row>
    <row r="391" spans="1:8" ht="25.5">
      <c r="A391" s="283" t="s">
        <v>161</v>
      </c>
      <c r="B391" s="282" t="s">
        <v>390</v>
      </c>
      <c r="C391" s="158" t="s">
        <v>839</v>
      </c>
      <c r="D391" s="283" t="s">
        <v>721</v>
      </c>
      <c r="E391" s="283"/>
      <c r="F391" s="280">
        <f t="shared" si="74"/>
        <v>62000</v>
      </c>
      <c r="G391" s="280">
        <f t="shared" si="74"/>
        <v>62000</v>
      </c>
      <c r="H391" s="280">
        <f t="shared" si="74"/>
        <v>62000</v>
      </c>
    </row>
    <row r="392" spans="1:8" ht="12.75">
      <c r="A392" s="283" t="s">
        <v>598</v>
      </c>
      <c r="B392" s="215" t="s">
        <v>379</v>
      </c>
      <c r="C392" s="158" t="s">
        <v>839</v>
      </c>
      <c r="D392" s="283" t="s">
        <v>721</v>
      </c>
      <c r="E392" s="283" t="s">
        <v>12</v>
      </c>
      <c r="F392" s="280">
        <f t="shared" si="74"/>
        <v>62000</v>
      </c>
      <c r="G392" s="280">
        <f t="shared" si="74"/>
        <v>62000</v>
      </c>
      <c r="H392" s="280">
        <f t="shared" si="74"/>
        <v>62000</v>
      </c>
    </row>
    <row r="393" spans="1:8" ht="12.75">
      <c r="A393" s="283" t="s">
        <v>599</v>
      </c>
      <c r="B393" s="215" t="s">
        <v>836</v>
      </c>
      <c r="C393" s="158" t="s">
        <v>839</v>
      </c>
      <c r="D393" s="283" t="s">
        <v>721</v>
      </c>
      <c r="E393" s="283" t="s">
        <v>837</v>
      </c>
      <c r="F393" s="280">
        <v>62000</v>
      </c>
      <c r="G393" s="280">
        <v>62000</v>
      </c>
      <c r="H393" s="280">
        <v>62000</v>
      </c>
    </row>
    <row r="394" spans="1:8" s="324" customFormat="1" ht="48" customHeight="1">
      <c r="A394" s="283" t="s">
        <v>600</v>
      </c>
      <c r="B394" s="327" t="s">
        <v>568</v>
      </c>
      <c r="C394" s="322" t="s">
        <v>74</v>
      </c>
      <c r="D394" s="322"/>
      <c r="E394" s="322"/>
      <c r="F394" s="279">
        <f>F395+F401+F420</f>
        <v>4378748</v>
      </c>
      <c r="G394" s="279">
        <f>G395+G401+G420</f>
        <v>3319477</v>
      </c>
      <c r="H394" s="279">
        <f>H395+H401+H420</f>
        <v>3589891</v>
      </c>
    </row>
    <row r="395" spans="1:8" s="324" customFormat="1" ht="25.5">
      <c r="A395" s="283" t="s">
        <v>601</v>
      </c>
      <c r="B395" s="327" t="s">
        <v>1096</v>
      </c>
      <c r="C395" s="322" t="s">
        <v>75</v>
      </c>
      <c r="D395" s="322"/>
      <c r="E395" s="322"/>
      <c r="F395" s="323">
        <f aca="true" t="shared" si="75" ref="F395:H399">F396</f>
        <v>25000</v>
      </c>
      <c r="G395" s="323">
        <f t="shared" si="75"/>
        <v>25000</v>
      </c>
      <c r="H395" s="323">
        <f t="shared" si="75"/>
        <v>25000</v>
      </c>
    </row>
    <row r="396" spans="1:8" ht="127.5">
      <c r="A396" s="283" t="s">
        <v>218</v>
      </c>
      <c r="B396" s="281" t="s">
        <v>1097</v>
      </c>
      <c r="C396" s="283" t="s">
        <v>76</v>
      </c>
      <c r="D396" s="283"/>
      <c r="E396" s="283"/>
      <c r="F396" s="326">
        <f t="shared" si="75"/>
        <v>25000</v>
      </c>
      <c r="G396" s="326">
        <f t="shared" si="75"/>
        <v>25000</v>
      </c>
      <c r="H396" s="326">
        <f t="shared" si="75"/>
        <v>25000</v>
      </c>
    </row>
    <row r="397" spans="1:8" ht="38.25">
      <c r="A397" s="283" t="s">
        <v>219</v>
      </c>
      <c r="B397" s="282" t="s">
        <v>955</v>
      </c>
      <c r="C397" s="283" t="s">
        <v>76</v>
      </c>
      <c r="D397" s="283" t="s">
        <v>145</v>
      </c>
      <c r="E397" s="283"/>
      <c r="F397" s="326">
        <f t="shared" si="75"/>
        <v>25000</v>
      </c>
      <c r="G397" s="326">
        <f t="shared" si="75"/>
        <v>25000</v>
      </c>
      <c r="H397" s="326">
        <f t="shared" si="75"/>
        <v>25000</v>
      </c>
    </row>
    <row r="398" spans="1:8" ht="25.5">
      <c r="A398" s="283" t="s">
        <v>220</v>
      </c>
      <c r="B398" s="282" t="s">
        <v>390</v>
      </c>
      <c r="C398" s="283" t="s">
        <v>76</v>
      </c>
      <c r="D398" s="283" t="s">
        <v>721</v>
      </c>
      <c r="E398" s="283"/>
      <c r="F398" s="326">
        <f t="shared" si="75"/>
        <v>25000</v>
      </c>
      <c r="G398" s="326">
        <f t="shared" si="75"/>
        <v>25000</v>
      </c>
      <c r="H398" s="326">
        <f t="shared" si="75"/>
        <v>25000</v>
      </c>
    </row>
    <row r="399" spans="1:8" ht="12.75">
      <c r="A399" s="283" t="s">
        <v>221</v>
      </c>
      <c r="B399" s="215" t="s">
        <v>718</v>
      </c>
      <c r="C399" s="283" t="s">
        <v>76</v>
      </c>
      <c r="D399" s="283" t="s">
        <v>721</v>
      </c>
      <c r="E399" s="283" t="s">
        <v>10</v>
      </c>
      <c r="F399" s="326">
        <f t="shared" si="75"/>
        <v>25000</v>
      </c>
      <c r="G399" s="326">
        <f t="shared" si="75"/>
        <v>25000</v>
      </c>
      <c r="H399" s="326">
        <f t="shared" si="75"/>
        <v>25000</v>
      </c>
    </row>
    <row r="400" spans="1:8" ht="12.75">
      <c r="A400" s="283" t="s">
        <v>222</v>
      </c>
      <c r="B400" s="281" t="s">
        <v>168</v>
      </c>
      <c r="C400" s="283" t="s">
        <v>76</v>
      </c>
      <c r="D400" s="283" t="s">
        <v>721</v>
      </c>
      <c r="E400" s="283" t="s">
        <v>611</v>
      </c>
      <c r="F400" s="280">
        <v>25000</v>
      </c>
      <c r="G400" s="280">
        <v>25000</v>
      </c>
      <c r="H400" s="280">
        <v>25000</v>
      </c>
    </row>
    <row r="401" spans="1:8" s="324" customFormat="1" ht="60" customHeight="1">
      <c r="A401" s="283" t="s">
        <v>223</v>
      </c>
      <c r="B401" s="327" t="s">
        <v>1098</v>
      </c>
      <c r="C401" s="322" t="s">
        <v>1026</v>
      </c>
      <c r="D401" s="322"/>
      <c r="E401" s="322"/>
      <c r="F401" s="323">
        <f>F407+F402</f>
        <v>3536048</v>
      </c>
      <c r="G401" s="323">
        <f>G407+G402</f>
        <v>2476777</v>
      </c>
      <c r="H401" s="323">
        <f>H407+H402</f>
        <v>2747191</v>
      </c>
    </row>
    <row r="402" spans="1:8" ht="104.25" customHeight="1">
      <c r="A402" s="283" t="s">
        <v>1764</v>
      </c>
      <c r="B402" s="282" t="s">
        <v>1337</v>
      </c>
      <c r="C402" s="283" t="s">
        <v>1338</v>
      </c>
      <c r="D402" s="283"/>
      <c r="E402" s="283"/>
      <c r="F402" s="326">
        <f>F403</f>
        <v>56056</v>
      </c>
      <c r="G402" s="326">
        <f>G403</f>
        <v>56056</v>
      </c>
      <c r="H402" s="326">
        <f>H403</f>
        <v>56056</v>
      </c>
    </row>
    <row r="403" spans="1:8" ht="30" customHeight="1">
      <c r="A403" s="283" t="s">
        <v>1765</v>
      </c>
      <c r="B403" s="282" t="s">
        <v>955</v>
      </c>
      <c r="C403" s="283" t="s">
        <v>1338</v>
      </c>
      <c r="D403" s="283" t="s">
        <v>145</v>
      </c>
      <c r="E403" s="283"/>
      <c r="F403" s="326">
        <f aca="true" t="shared" si="76" ref="F403:H405">F404</f>
        <v>56056</v>
      </c>
      <c r="G403" s="326">
        <f t="shared" si="76"/>
        <v>56056</v>
      </c>
      <c r="H403" s="326">
        <f t="shared" si="76"/>
        <v>56056</v>
      </c>
    </row>
    <row r="404" spans="1:8" ht="25.5">
      <c r="A404" s="283" t="s">
        <v>1766</v>
      </c>
      <c r="B404" s="282" t="s">
        <v>390</v>
      </c>
      <c r="C404" s="283" t="s">
        <v>1338</v>
      </c>
      <c r="D404" s="283" t="s">
        <v>721</v>
      </c>
      <c r="E404" s="283"/>
      <c r="F404" s="326">
        <f t="shared" si="76"/>
        <v>56056</v>
      </c>
      <c r="G404" s="326">
        <f t="shared" si="76"/>
        <v>56056</v>
      </c>
      <c r="H404" s="326">
        <f t="shared" si="76"/>
        <v>56056</v>
      </c>
    </row>
    <row r="405" spans="1:8" ht="16.5" customHeight="1">
      <c r="A405" s="283" t="s">
        <v>396</v>
      </c>
      <c r="B405" s="281" t="s">
        <v>634</v>
      </c>
      <c r="C405" s="283" t="s">
        <v>1338</v>
      </c>
      <c r="D405" s="283" t="s">
        <v>721</v>
      </c>
      <c r="E405" s="283" t="s">
        <v>330</v>
      </c>
      <c r="F405" s="326">
        <f t="shared" si="76"/>
        <v>56056</v>
      </c>
      <c r="G405" s="326">
        <f t="shared" si="76"/>
        <v>56056</v>
      </c>
      <c r="H405" s="326">
        <f t="shared" si="76"/>
        <v>56056</v>
      </c>
    </row>
    <row r="406" spans="1:8" ht="25.5">
      <c r="A406" s="283" t="s">
        <v>397</v>
      </c>
      <c r="B406" s="281" t="s">
        <v>1605</v>
      </c>
      <c r="C406" s="283" t="s">
        <v>1338</v>
      </c>
      <c r="D406" s="283" t="s">
        <v>721</v>
      </c>
      <c r="E406" s="283" t="s">
        <v>1117</v>
      </c>
      <c r="F406" s="280">
        <f>56000+56</f>
        <v>56056</v>
      </c>
      <c r="G406" s="280">
        <f>56000+56</f>
        <v>56056</v>
      </c>
      <c r="H406" s="280">
        <f>56000+56</f>
        <v>56056</v>
      </c>
    </row>
    <row r="407" spans="1:8" ht="108.75" customHeight="1">
      <c r="A407" s="283" t="s">
        <v>398</v>
      </c>
      <c r="B407" s="282" t="s">
        <v>1099</v>
      </c>
      <c r="C407" s="283" t="s">
        <v>1027</v>
      </c>
      <c r="D407" s="283"/>
      <c r="E407" s="283"/>
      <c r="F407" s="326">
        <f>F408+F412+F416</f>
        <v>3479992</v>
      </c>
      <c r="G407" s="326">
        <f>G408+G412+G416</f>
        <v>2420721</v>
      </c>
      <c r="H407" s="326">
        <f>H408+H412+H416</f>
        <v>2691135</v>
      </c>
    </row>
    <row r="408" spans="1:8" ht="51">
      <c r="A408" s="283" t="s">
        <v>224</v>
      </c>
      <c r="B408" s="282" t="s">
        <v>4</v>
      </c>
      <c r="C408" s="283" t="s">
        <v>1027</v>
      </c>
      <c r="D408" s="283" t="s">
        <v>339</v>
      </c>
      <c r="E408" s="283"/>
      <c r="F408" s="326">
        <f aca="true" t="shared" si="77" ref="F408:H410">F409</f>
        <v>3315548</v>
      </c>
      <c r="G408" s="326">
        <f t="shared" si="77"/>
        <v>2256277</v>
      </c>
      <c r="H408" s="326">
        <f t="shared" si="77"/>
        <v>2526691</v>
      </c>
    </row>
    <row r="409" spans="1:8" ht="12.75">
      <c r="A409" s="283" t="s">
        <v>225</v>
      </c>
      <c r="B409" s="282" t="s">
        <v>5</v>
      </c>
      <c r="C409" s="283" t="s">
        <v>1027</v>
      </c>
      <c r="D409" s="283" t="s">
        <v>348</v>
      </c>
      <c r="E409" s="283"/>
      <c r="F409" s="326">
        <f t="shared" si="77"/>
        <v>3315548</v>
      </c>
      <c r="G409" s="326">
        <f t="shared" si="77"/>
        <v>2256277</v>
      </c>
      <c r="H409" s="326">
        <f t="shared" si="77"/>
        <v>2526691</v>
      </c>
    </row>
    <row r="410" spans="1:8" ht="12.75">
      <c r="A410" s="283" t="s">
        <v>226</v>
      </c>
      <c r="B410" s="281" t="s">
        <v>634</v>
      </c>
      <c r="C410" s="283" t="s">
        <v>1027</v>
      </c>
      <c r="D410" s="283" t="s">
        <v>348</v>
      </c>
      <c r="E410" s="283" t="s">
        <v>330</v>
      </c>
      <c r="F410" s="326">
        <f t="shared" si="77"/>
        <v>3315548</v>
      </c>
      <c r="G410" s="326">
        <f t="shared" si="77"/>
        <v>2256277</v>
      </c>
      <c r="H410" s="326">
        <f t="shared" si="77"/>
        <v>2526691</v>
      </c>
    </row>
    <row r="411" spans="1:8" ht="25.5">
      <c r="A411" s="283" t="s">
        <v>573</v>
      </c>
      <c r="B411" s="281" t="s">
        <v>1605</v>
      </c>
      <c r="C411" s="283" t="s">
        <v>1027</v>
      </c>
      <c r="D411" s="283" t="s">
        <v>348</v>
      </c>
      <c r="E411" s="283" t="s">
        <v>1117</v>
      </c>
      <c r="F411" s="280">
        <v>3315548</v>
      </c>
      <c r="G411" s="280">
        <f>3315548-500000-559271</f>
        <v>2256277</v>
      </c>
      <c r="H411" s="280">
        <f>3315548-500000-288857</f>
        <v>2526691</v>
      </c>
    </row>
    <row r="412" spans="1:8" ht="38.25">
      <c r="A412" s="283" t="s">
        <v>227</v>
      </c>
      <c r="B412" s="282" t="s">
        <v>955</v>
      </c>
      <c r="C412" s="283" t="s">
        <v>1027</v>
      </c>
      <c r="D412" s="283" t="s">
        <v>145</v>
      </c>
      <c r="E412" s="283"/>
      <c r="F412" s="326">
        <f aca="true" t="shared" si="78" ref="F412:H414">F413</f>
        <v>159944</v>
      </c>
      <c r="G412" s="326">
        <f t="shared" si="78"/>
        <v>159944</v>
      </c>
      <c r="H412" s="326">
        <f t="shared" si="78"/>
        <v>159944</v>
      </c>
    </row>
    <row r="413" spans="1:8" ht="25.5">
      <c r="A413" s="283" t="s">
        <v>228</v>
      </c>
      <c r="B413" s="282" t="s">
        <v>390</v>
      </c>
      <c r="C413" s="283" t="s">
        <v>1027</v>
      </c>
      <c r="D413" s="283" t="s">
        <v>721</v>
      </c>
      <c r="E413" s="283"/>
      <c r="F413" s="326">
        <f t="shared" si="78"/>
        <v>159944</v>
      </c>
      <c r="G413" s="326">
        <f t="shared" si="78"/>
        <v>159944</v>
      </c>
      <c r="H413" s="326">
        <f t="shared" si="78"/>
        <v>159944</v>
      </c>
    </row>
    <row r="414" spans="1:8" ht="12.75">
      <c r="A414" s="283" t="s">
        <v>229</v>
      </c>
      <c r="B414" s="281" t="s">
        <v>634</v>
      </c>
      <c r="C414" s="283" t="s">
        <v>1027</v>
      </c>
      <c r="D414" s="283" t="s">
        <v>721</v>
      </c>
      <c r="E414" s="283" t="s">
        <v>330</v>
      </c>
      <c r="F414" s="326">
        <f t="shared" si="78"/>
        <v>159944</v>
      </c>
      <c r="G414" s="326">
        <f t="shared" si="78"/>
        <v>159944</v>
      </c>
      <c r="H414" s="326">
        <f t="shared" si="78"/>
        <v>159944</v>
      </c>
    </row>
    <row r="415" spans="1:8" ht="25.5">
      <c r="A415" s="283" t="s">
        <v>395</v>
      </c>
      <c r="B415" s="281" t="s">
        <v>1605</v>
      </c>
      <c r="C415" s="283" t="s">
        <v>1027</v>
      </c>
      <c r="D415" s="283" t="s">
        <v>721</v>
      </c>
      <c r="E415" s="283" t="s">
        <v>1117</v>
      </c>
      <c r="F415" s="280">
        <f>160000-56</f>
        <v>159944</v>
      </c>
      <c r="G415" s="280">
        <f>160000-56</f>
        <v>159944</v>
      </c>
      <c r="H415" s="280">
        <f>160000-56</f>
        <v>159944</v>
      </c>
    </row>
    <row r="416" spans="1:8" ht="12.75">
      <c r="A416" s="283" t="s">
        <v>230</v>
      </c>
      <c r="B416" s="282" t="s">
        <v>32</v>
      </c>
      <c r="C416" s="283" t="s">
        <v>1027</v>
      </c>
      <c r="D416" s="283" t="s">
        <v>31</v>
      </c>
      <c r="E416" s="283"/>
      <c r="F416" s="326">
        <f aca="true" t="shared" si="79" ref="F416:H418">F417</f>
        <v>4500</v>
      </c>
      <c r="G416" s="326">
        <f t="shared" si="79"/>
        <v>4500</v>
      </c>
      <c r="H416" s="326">
        <f t="shared" si="79"/>
        <v>4500</v>
      </c>
    </row>
    <row r="417" spans="1:8" ht="12.75">
      <c r="A417" s="283" t="s">
        <v>1067</v>
      </c>
      <c r="B417" s="282" t="s">
        <v>33</v>
      </c>
      <c r="C417" s="283" t="s">
        <v>1027</v>
      </c>
      <c r="D417" s="283" t="s">
        <v>30</v>
      </c>
      <c r="E417" s="283"/>
      <c r="F417" s="326">
        <f t="shared" si="79"/>
        <v>4500</v>
      </c>
      <c r="G417" s="326">
        <f t="shared" si="79"/>
        <v>4500</v>
      </c>
      <c r="H417" s="326">
        <f t="shared" si="79"/>
        <v>4500</v>
      </c>
    </row>
    <row r="418" spans="1:8" ht="12.75">
      <c r="A418" s="283" t="s">
        <v>1068</v>
      </c>
      <c r="B418" s="281" t="s">
        <v>634</v>
      </c>
      <c r="C418" s="283" t="s">
        <v>1027</v>
      </c>
      <c r="D418" s="283" t="s">
        <v>30</v>
      </c>
      <c r="E418" s="283" t="s">
        <v>330</v>
      </c>
      <c r="F418" s="326">
        <f t="shared" si="79"/>
        <v>4500</v>
      </c>
      <c r="G418" s="326">
        <f t="shared" si="79"/>
        <v>4500</v>
      </c>
      <c r="H418" s="326">
        <f t="shared" si="79"/>
        <v>4500</v>
      </c>
    </row>
    <row r="419" spans="1:8" ht="25.5">
      <c r="A419" s="283" t="s">
        <v>1069</v>
      </c>
      <c r="B419" s="281" t="s">
        <v>1605</v>
      </c>
      <c r="C419" s="283" t="s">
        <v>1027</v>
      </c>
      <c r="D419" s="283" t="s">
        <v>30</v>
      </c>
      <c r="E419" s="283" t="s">
        <v>1117</v>
      </c>
      <c r="F419" s="280">
        <v>4500</v>
      </c>
      <c r="G419" s="280">
        <v>4500</v>
      </c>
      <c r="H419" s="280">
        <v>4500</v>
      </c>
    </row>
    <row r="420" spans="1:8" s="324" customFormat="1" ht="51.75" customHeight="1">
      <c r="A420" s="283" t="s">
        <v>1070</v>
      </c>
      <c r="B420" s="328" t="s">
        <v>1118</v>
      </c>
      <c r="C420" s="322" t="s">
        <v>1119</v>
      </c>
      <c r="D420" s="322"/>
      <c r="E420" s="322"/>
      <c r="F420" s="323">
        <f>F421</f>
        <v>817700</v>
      </c>
      <c r="G420" s="323">
        <f>G421</f>
        <v>817700</v>
      </c>
      <c r="H420" s="323">
        <f>H421</f>
        <v>817700</v>
      </c>
    </row>
    <row r="421" spans="1:8" ht="76.5" customHeight="1">
      <c r="A421" s="283" t="s">
        <v>574</v>
      </c>
      <c r="B421" s="281" t="s">
        <v>1558</v>
      </c>
      <c r="C421" s="158" t="s">
        <v>1348</v>
      </c>
      <c r="D421" s="283"/>
      <c r="E421" s="283"/>
      <c r="F421" s="326">
        <f aca="true" t="shared" si="80" ref="F421:H424">F422</f>
        <v>817700</v>
      </c>
      <c r="G421" s="326">
        <f t="shared" si="80"/>
        <v>817700</v>
      </c>
      <c r="H421" s="326">
        <f t="shared" si="80"/>
        <v>817700</v>
      </c>
    </row>
    <row r="422" spans="1:8" ht="12.75">
      <c r="A422" s="283" t="s">
        <v>231</v>
      </c>
      <c r="B422" s="282" t="s">
        <v>366</v>
      </c>
      <c r="C422" s="158" t="s">
        <v>1348</v>
      </c>
      <c r="D422" s="283" t="s">
        <v>708</v>
      </c>
      <c r="E422" s="283"/>
      <c r="F422" s="326">
        <f t="shared" si="80"/>
        <v>817700</v>
      </c>
      <c r="G422" s="326">
        <f t="shared" si="80"/>
        <v>817700</v>
      </c>
      <c r="H422" s="326">
        <f t="shared" si="80"/>
        <v>817700</v>
      </c>
    </row>
    <row r="423" spans="1:8" ht="12.75">
      <c r="A423" s="283" t="s">
        <v>232</v>
      </c>
      <c r="B423" s="282" t="s">
        <v>1557</v>
      </c>
      <c r="C423" s="158" t="s">
        <v>1348</v>
      </c>
      <c r="D423" s="283" t="s">
        <v>324</v>
      </c>
      <c r="E423" s="283"/>
      <c r="F423" s="326">
        <f t="shared" si="80"/>
        <v>817700</v>
      </c>
      <c r="G423" s="326">
        <f t="shared" si="80"/>
        <v>817700</v>
      </c>
      <c r="H423" s="326">
        <f t="shared" si="80"/>
        <v>817700</v>
      </c>
    </row>
    <row r="424" spans="1:8" ht="12.75">
      <c r="A424" s="283" t="s">
        <v>233</v>
      </c>
      <c r="B424" s="215" t="s">
        <v>634</v>
      </c>
      <c r="C424" s="158" t="s">
        <v>1348</v>
      </c>
      <c r="D424" s="283" t="s">
        <v>324</v>
      </c>
      <c r="E424" s="283" t="s">
        <v>330</v>
      </c>
      <c r="F424" s="326">
        <f t="shared" si="80"/>
        <v>817700</v>
      </c>
      <c r="G424" s="326">
        <f t="shared" si="80"/>
        <v>817700</v>
      </c>
      <c r="H424" s="326">
        <f t="shared" si="80"/>
        <v>817700</v>
      </c>
    </row>
    <row r="425" spans="1:8" ht="25.5">
      <c r="A425" s="283" t="s">
        <v>234</v>
      </c>
      <c r="B425" s="281" t="s">
        <v>1605</v>
      </c>
      <c r="C425" s="158" t="s">
        <v>1348</v>
      </c>
      <c r="D425" s="283" t="s">
        <v>324</v>
      </c>
      <c r="E425" s="283" t="s">
        <v>1117</v>
      </c>
      <c r="F425" s="280">
        <v>817700</v>
      </c>
      <c r="G425" s="280">
        <v>817700</v>
      </c>
      <c r="H425" s="280">
        <v>817700</v>
      </c>
    </row>
    <row r="426" spans="1:8" s="324" customFormat="1" ht="25.5">
      <c r="A426" s="283" t="s">
        <v>235</v>
      </c>
      <c r="B426" s="325" t="s">
        <v>142</v>
      </c>
      <c r="C426" s="322" t="s">
        <v>87</v>
      </c>
      <c r="D426" s="322"/>
      <c r="E426" s="322"/>
      <c r="F426" s="323">
        <f>F427</f>
        <v>200000</v>
      </c>
      <c r="G426" s="323">
        <f>G427</f>
        <v>200000</v>
      </c>
      <c r="H426" s="323">
        <f>H427</f>
        <v>200000</v>
      </c>
    </row>
    <row r="427" spans="1:8" s="324" customFormat="1" ht="40.5" customHeight="1">
      <c r="A427" s="283" t="s">
        <v>236</v>
      </c>
      <c r="B427" s="325" t="s">
        <v>559</v>
      </c>
      <c r="C427" s="322" t="s">
        <v>88</v>
      </c>
      <c r="D427" s="322"/>
      <c r="E427" s="322"/>
      <c r="F427" s="279">
        <f>F428+F433</f>
        <v>200000</v>
      </c>
      <c r="G427" s="279">
        <f>G428+G433</f>
        <v>200000</v>
      </c>
      <c r="H427" s="279">
        <f>H428+H433</f>
        <v>200000</v>
      </c>
    </row>
    <row r="428" spans="1:8" ht="105" customHeight="1">
      <c r="A428" s="283" t="s">
        <v>237</v>
      </c>
      <c r="B428" s="282" t="s">
        <v>1616</v>
      </c>
      <c r="C428" s="158" t="s">
        <v>89</v>
      </c>
      <c r="D428" s="283"/>
      <c r="E428" s="283"/>
      <c r="F428" s="326">
        <f aca="true" t="shared" si="81" ref="F428:H431">F429</f>
        <v>0</v>
      </c>
      <c r="G428" s="326">
        <f t="shared" si="81"/>
        <v>85000</v>
      </c>
      <c r="H428" s="326">
        <f t="shared" si="81"/>
        <v>85000</v>
      </c>
    </row>
    <row r="429" spans="1:8" ht="12.75">
      <c r="A429" s="283" t="s">
        <v>238</v>
      </c>
      <c r="B429" s="282" t="s">
        <v>32</v>
      </c>
      <c r="C429" s="158" t="s">
        <v>89</v>
      </c>
      <c r="D429" s="283" t="s">
        <v>31</v>
      </c>
      <c r="E429" s="283"/>
      <c r="F429" s="326">
        <f t="shared" si="81"/>
        <v>0</v>
      </c>
      <c r="G429" s="326">
        <f t="shared" si="81"/>
        <v>85000</v>
      </c>
      <c r="H429" s="326">
        <f t="shared" si="81"/>
        <v>85000</v>
      </c>
    </row>
    <row r="430" spans="1:8" ht="38.25">
      <c r="A430" s="283" t="s">
        <v>239</v>
      </c>
      <c r="B430" s="294" t="s">
        <v>952</v>
      </c>
      <c r="C430" s="158" t="s">
        <v>89</v>
      </c>
      <c r="D430" s="283" t="s">
        <v>695</v>
      </c>
      <c r="E430" s="283"/>
      <c r="F430" s="326">
        <f t="shared" si="81"/>
        <v>0</v>
      </c>
      <c r="G430" s="326">
        <f t="shared" si="81"/>
        <v>85000</v>
      </c>
      <c r="H430" s="326">
        <f t="shared" si="81"/>
        <v>85000</v>
      </c>
    </row>
    <row r="431" spans="1:8" ht="12.75">
      <c r="A431" s="283" t="s">
        <v>240</v>
      </c>
      <c r="B431" s="215" t="s">
        <v>492</v>
      </c>
      <c r="C431" s="158" t="s">
        <v>89</v>
      </c>
      <c r="D431" s="283" t="s">
        <v>695</v>
      </c>
      <c r="E431" s="283" t="s">
        <v>11</v>
      </c>
      <c r="F431" s="326">
        <f t="shared" si="81"/>
        <v>0</v>
      </c>
      <c r="G431" s="326">
        <f t="shared" si="81"/>
        <v>85000</v>
      </c>
      <c r="H431" s="326">
        <f t="shared" si="81"/>
        <v>85000</v>
      </c>
    </row>
    <row r="432" spans="1:8" ht="12.75">
      <c r="A432" s="283" t="s">
        <v>1516</v>
      </c>
      <c r="B432" s="295" t="s">
        <v>603</v>
      </c>
      <c r="C432" s="158" t="s">
        <v>89</v>
      </c>
      <c r="D432" s="283" t="s">
        <v>695</v>
      </c>
      <c r="E432" s="283" t="s">
        <v>289</v>
      </c>
      <c r="F432" s="280">
        <v>0</v>
      </c>
      <c r="G432" s="280">
        <v>85000</v>
      </c>
      <c r="H432" s="280">
        <v>85000</v>
      </c>
    </row>
    <row r="433" spans="1:8" ht="76.5">
      <c r="A433" s="283" t="s">
        <v>1517</v>
      </c>
      <c r="B433" s="290" t="s">
        <v>1617</v>
      </c>
      <c r="C433" s="158" t="s">
        <v>1028</v>
      </c>
      <c r="D433" s="283"/>
      <c r="E433" s="283"/>
      <c r="F433" s="326">
        <f aca="true" t="shared" si="82" ref="F433:H436">F434</f>
        <v>200000</v>
      </c>
      <c r="G433" s="326">
        <f t="shared" si="82"/>
        <v>115000</v>
      </c>
      <c r="H433" s="326">
        <f t="shared" si="82"/>
        <v>115000</v>
      </c>
    </row>
    <row r="434" spans="1:8" ht="12.75">
      <c r="A434" s="283" t="s">
        <v>1518</v>
      </c>
      <c r="B434" s="282" t="s">
        <v>32</v>
      </c>
      <c r="C434" s="158" t="s">
        <v>1028</v>
      </c>
      <c r="D434" s="283" t="s">
        <v>31</v>
      </c>
      <c r="E434" s="283"/>
      <c r="F434" s="326">
        <f t="shared" si="82"/>
        <v>200000</v>
      </c>
      <c r="G434" s="326">
        <f t="shared" si="82"/>
        <v>115000</v>
      </c>
      <c r="H434" s="326">
        <f t="shared" si="82"/>
        <v>115000</v>
      </c>
    </row>
    <row r="435" spans="1:8" ht="38.25">
      <c r="A435" s="283" t="s">
        <v>241</v>
      </c>
      <c r="B435" s="294" t="s">
        <v>952</v>
      </c>
      <c r="C435" s="158" t="s">
        <v>1028</v>
      </c>
      <c r="D435" s="283" t="s">
        <v>695</v>
      </c>
      <c r="E435" s="283"/>
      <c r="F435" s="326">
        <f t="shared" si="82"/>
        <v>200000</v>
      </c>
      <c r="G435" s="326">
        <f t="shared" si="82"/>
        <v>115000</v>
      </c>
      <c r="H435" s="326">
        <f t="shared" si="82"/>
        <v>115000</v>
      </c>
    </row>
    <row r="436" spans="1:8" ht="12.75">
      <c r="A436" s="283" t="s">
        <v>242</v>
      </c>
      <c r="B436" s="215" t="s">
        <v>492</v>
      </c>
      <c r="C436" s="158" t="s">
        <v>1028</v>
      </c>
      <c r="D436" s="283" t="s">
        <v>695</v>
      </c>
      <c r="E436" s="283" t="s">
        <v>11</v>
      </c>
      <c r="F436" s="326">
        <f t="shared" si="82"/>
        <v>200000</v>
      </c>
      <c r="G436" s="326">
        <f t="shared" si="82"/>
        <v>115000</v>
      </c>
      <c r="H436" s="326">
        <f t="shared" si="82"/>
        <v>115000</v>
      </c>
    </row>
    <row r="437" spans="1:8" ht="12.75">
      <c r="A437" s="283" t="s">
        <v>243</v>
      </c>
      <c r="B437" s="295" t="s">
        <v>603</v>
      </c>
      <c r="C437" s="158" t="s">
        <v>1028</v>
      </c>
      <c r="D437" s="283" t="s">
        <v>695</v>
      </c>
      <c r="E437" s="283" t="s">
        <v>289</v>
      </c>
      <c r="F437" s="280">
        <v>200000</v>
      </c>
      <c r="G437" s="280">
        <v>115000</v>
      </c>
      <c r="H437" s="280">
        <v>115000</v>
      </c>
    </row>
    <row r="438" spans="1:8" s="324" customFormat="1" ht="25.5">
      <c r="A438" s="283" t="s">
        <v>244</v>
      </c>
      <c r="B438" s="298" t="s">
        <v>47</v>
      </c>
      <c r="C438" s="322" t="s">
        <v>82</v>
      </c>
      <c r="D438" s="322"/>
      <c r="E438" s="322"/>
      <c r="F438" s="323">
        <f>F450+F461+F439</f>
        <v>28953500</v>
      </c>
      <c r="G438" s="323">
        <f>G450+G461+G439</f>
        <v>25279200</v>
      </c>
      <c r="H438" s="323">
        <f>H450+H461+H439</f>
        <v>25538200</v>
      </c>
    </row>
    <row r="439" spans="1:8" s="324" customFormat="1" ht="12.75">
      <c r="A439" s="283" t="s">
        <v>245</v>
      </c>
      <c r="B439" s="327" t="s">
        <v>1124</v>
      </c>
      <c r="C439" s="322" t="s">
        <v>1123</v>
      </c>
      <c r="D439" s="322"/>
      <c r="E439" s="322"/>
      <c r="F439" s="323">
        <f>F445+F440</f>
        <v>8521200</v>
      </c>
      <c r="G439" s="323">
        <f>G445+G440</f>
        <v>8613700</v>
      </c>
      <c r="H439" s="323">
        <f>H445+H440</f>
        <v>8709900</v>
      </c>
    </row>
    <row r="440" spans="1:8" ht="88.5" customHeight="1">
      <c r="A440" s="283" t="s">
        <v>246</v>
      </c>
      <c r="B440" s="290" t="s">
        <v>1627</v>
      </c>
      <c r="C440" s="158" t="s">
        <v>1556</v>
      </c>
      <c r="D440" s="158"/>
      <c r="E440" s="283"/>
      <c r="F440" s="280">
        <f>F441</f>
        <v>2312000</v>
      </c>
      <c r="G440" s="280">
        <f aca="true" t="shared" si="83" ref="G440:H443">G441</f>
        <v>2404500</v>
      </c>
      <c r="H440" s="280">
        <f t="shared" si="83"/>
        <v>2500700</v>
      </c>
    </row>
    <row r="441" spans="1:8" ht="12.75">
      <c r="A441" s="283" t="s">
        <v>247</v>
      </c>
      <c r="B441" s="282" t="s">
        <v>366</v>
      </c>
      <c r="C441" s="158" t="s">
        <v>1556</v>
      </c>
      <c r="D441" s="158" t="s">
        <v>708</v>
      </c>
      <c r="E441" s="283"/>
      <c r="F441" s="280">
        <f>F442</f>
        <v>2312000</v>
      </c>
      <c r="G441" s="280">
        <f t="shared" si="83"/>
        <v>2404500</v>
      </c>
      <c r="H441" s="280">
        <f t="shared" si="83"/>
        <v>2500700</v>
      </c>
    </row>
    <row r="442" spans="1:8" ht="12.75">
      <c r="A442" s="283" t="s">
        <v>1519</v>
      </c>
      <c r="B442" s="282" t="s">
        <v>1557</v>
      </c>
      <c r="C442" s="158" t="s">
        <v>1556</v>
      </c>
      <c r="D442" s="158" t="s">
        <v>324</v>
      </c>
      <c r="E442" s="283"/>
      <c r="F442" s="280">
        <f>F443</f>
        <v>2312000</v>
      </c>
      <c r="G442" s="280">
        <f t="shared" si="83"/>
        <v>2404500</v>
      </c>
      <c r="H442" s="280">
        <f t="shared" si="83"/>
        <v>2500700</v>
      </c>
    </row>
    <row r="443" spans="1:8" ht="12.75">
      <c r="A443" s="283" t="s">
        <v>248</v>
      </c>
      <c r="B443" s="215" t="s">
        <v>492</v>
      </c>
      <c r="C443" s="158" t="s">
        <v>1556</v>
      </c>
      <c r="D443" s="158" t="s">
        <v>324</v>
      </c>
      <c r="E443" s="283" t="s">
        <v>11</v>
      </c>
      <c r="F443" s="280">
        <f>F444</f>
        <v>2312000</v>
      </c>
      <c r="G443" s="280">
        <f t="shared" si="83"/>
        <v>2404500</v>
      </c>
      <c r="H443" s="280">
        <f t="shared" si="83"/>
        <v>2500700</v>
      </c>
    </row>
    <row r="444" spans="1:8" ht="12.75">
      <c r="A444" s="283" t="s">
        <v>249</v>
      </c>
      <c r="B444" s="215" t="s">
        <v>1120</v>
      </c>
      <c r="C444" s="158" t="s">
        <v>1556</v>
      </c>
      <c r="D444" s="158" t="s">
        <v>324</v>
      </c>
      <c r="E444" s="283" t="s">
        <v>1121</v>
      </c>
      <c r="F444" s="280">
        <v>2312000</v>
      </c>
      <c r="G444" s="280">
        <v>2404500</v>
      </c>
      <c r="H444" s="280">
        <v>2500700</v>
      </c>
    </row>
    <row r="445" spans="1:8" ht="94.5" customHeight="1">
      <c r="A445" s="283" t="s">
        <v>399</v>
      </c>
      <c r="B445" s="281" t="s">
        <v>1626</v>
      </c>
      <c r="C445" s="158" t="s">
        <v>1328</v>
      </c>
      <c r="D445" s="283"/>
      <c r="E445" s="283"/>
      <c r="F445" s="326">
        <f aca="true" t="shared" si="84" ref="F445:H448">F446</f>
        <v>6209200</v>
      </c>
      <c r="G445" s="326">
        <f t="shared" si="84"/>
        <v>6209200</v>
      </c>
      <c r="H445" s="326">
        <f t="shared" si="84"/>
        <v>6209200</v>
      </c>
    </row>
    <row r="446" spans="1:8" ht="12.75">
      <c r="A446" s="283" t="s">
        <v>400</v>
      </c>
      <c r="B446" s="282" t="s">
        <v>366</v>
      </c>
      <c r="C446" s="158" t="s">
        <v>1328</v>
      </c>
      <c r="D446" s="283" t="s">
        <v>708</v>
      </c>
      <c r="E446" s="283"/>
      <c r="F446" s="326">
        <f t="shared" si="84"/>
        <v>6209200</v>
      </c>
      <c r="G446" s="326">
        <f t="shared" si="84"/>
        <v>6209200</v>
      </c>
      <c r="H446" s="326">
        <f t="shared" si="84"/>
        <v>6209200</v>
      </c>
    </row>
    <row r="447" spans="1:8" ht="12.75">
      <c r="A447" s="283" t="s">
        <v>401</v>
      </c>
      <c r="B447" s="282" t="s">
        <v>1557</v>
      </c>
      <c r="C447" s="158" t="s">
        <v>1328</v>
      </c>
      <c r="D447" s="283" t="s">
        <v>324</v>
      </c>
      <c r="E447" s="283"/>
      <c r="F447" s="326">
        <f t="shared" si="84"/>
        <v>6209200</v>
      </c>
      <c r="G447" s="326">
        <f t="shared" si="84"/>
        <v>6209200</v>
      </c>
      <c r="H447" s="326">
        <f t="shared" si="84"/>
        <v>6209200</v>
      </c>
    </row>
    <row r="448" spans="1:8" ht="12.75">
      <c r="A448" s="283" t="s">
        <v>1071</v>
      </c>
      <c r="B448" s="215" t="s">
        <v>492</v>
      </c>
      <c r="C448" s="158" t="s">
        <v>1328</v>
      </c>
      <c r="D448" s="283" t="s">
        <v>324</v>
      </c>
      <c r="E448" s="283" t="s">
        <v>11</v>
      </c>
      <c r="F448" s="326">
        <f t="shared" si="84"/>
        <v>6209200</v>
      </c>
      <c r="G448" s="326">
        <f t="shared" si="84"/>
        <v>6209200</v>
      </c>
      <c r="H448" s="326">
        <f t="shared" si="84"/>
        <v>6209200</v>
      </c>
    </row>
    <row r="449" spans="1:8" ht="12.75">
      <c r="A449" s="283" t="s">
        <v>1072</v>
      </c>
      <c r="B449" s="215" t="s">
        <v>1120</v>
      </c>
      <c r="C449" s="158" t="s">
        <v>1328</v>
      </c>
      <c r="D449" s="283" t="s">
        <v>324</v>
      </c>
      <c r="E449" s="283" t="s">
        <v>1121</v>
      </c>
      <c r="F449" s="280">
        <v>6209200</v>
      </c>
      <c r="G449" s="280">
        <v>6209200</v>
      </c>
      <c r="H449" s="280">
        <v>6209200</v>
      </c>
    </row>
    <row r="450" spans="1:8" s="324" customFormat="1" ht="12.75">
      <c r="A450" s="283" t="s">
        <v>1073</v>
      </c>
      <c r="B450" s="327" t="s">
        <v>140</v>
      </c>
      <c r="C450" s="322" t="s">
        <v>83</v>
      </c>
      <c r="D450" s="322"/>
      <c r="E450" s="322"/>
      <c r="F450" s="323">
        <f>F451+F456</f>
        <v>20138000</v>
      </c>
      <c r="G450" s="323">
        <f>G451+G456</f>
        <v>16371200</v>
      </c>
      <c r="H450" s="323">
        <f>H451+H456</f>
        <v>16534000</v>
      </c>
    </row>
    <row r="451" spans="1:8" ht="104.25" customHeight="1">
      <c r="A451" s="283" t="s">
        <v>1074</v>
      </c>
      <c r="B451" s="290" t="s">
        <v>1593</v>
      </c>
      <c r="C451" s="158" t="s">
        <v>84</v>
      </c>
      <c r="D451" s="283"/>
      <c r="E451" s="283"/>
      <c r="F451" s="326">
        <f aca="true" t="shared" si="85" ref="F451:H454">F452</f>
        <v>3014400</v>
      </c>
      <c r="G451" s="326">
        <f t="shared" si="85"/>
        <v>3028000</v>
      </c>
      <c r="H451" s="326">
        <f t="shared" si="85"/>
        <v>3058000</v>
      </c>
    </row>
    <row r="452" spans="1:8" ht="12.75">
      <c r="A452" s="283" t="s">
        <v>1767</v>
      </c>
      <c r="B452" s="282" t="s">
        <v>32</v>
      </c>
      <c r="C452" s="158" t="s">
        <v>84</v>
      </c>
      <c r="D452" s="283" t="s">
        <v>31</v>
      </c>
      <c r="E452" s="283"/>
      <c r="F452" s="326">
        <f t="shared" si="85"/>
        <v>3014400</v>
      </c>
      <c r="G452" s="326">
        <f t="shared" si="85"/>
        <v>3028000</v>
      </c>
      <c r="H452" s="326">
        <f t="shared" si="85"/>
        <v>3058000</v>
      </c>
    </row>
    <row r="453" spans="1:8" ht="38.25">
      <c r="A453" s="283" t="s">
        <v>1768</v>
      </c>
      <c r="B453" s="294" t="s">
        <v>952</v>
      </c>
      <c r="C453" s="158" t="s">
        <v>84</v>
      </c>
      <c r="D453" s="283" t="s">
        <v>695</v>
      </c>
      <c r="E453" s="283"/>
      <c r="F453" s="326">
        <f t="shared" si="85"/>
        <v>3014400</v>
      </c>
      <c r="G453" s="326">
        <f t="shared" si="85"/>
        <v>3028000</v>
      </c>
      <c r="H453" s="326">
        <f t="shared" si="85"/>
        <v>3058000</v>
      </c>
    </row>
    <row r="454" spans="1:8" ht="12.75">
      <c r="A454" s="283" t="s">
        <v>250</v>
      </c>
      <c r="B454" s="215" t="s">
        <v>492</v>
      </c>
      <c r="C454" s="158" t="s">
        <v>84</v>
      </c>
      <c r="D454" s="283" t="s">
        <v>695</v>
      </c>
      <c r="E454" s="283" t="s">
        <v>11</v>
      </c>
      <c r="F454" s="326">
        <f t="shared" si="85"/>
        <v>3014400</v>
      </c>
      <c r="G454" s="326">
        <f t="shared" si="85"/>
        <v>3028000</v>
      </c>
      <c r="H454" s="326">
        <f t="shared" si="85"/>
        <v>3058000</v>
      </c>
    </row>
    <row r="455" spans="1:8" ht="12.75">
      <c r="A455" s="283" t="s">
        <v>251</v>
      </c>
      <c r="B455" s="215" t="s">
        <v>801</v>
      </c>
      <c r="C455" s="158" t="s">
        <v>84</v>
      </c>
      <c r="D455" s="283" t="s">
        <v>695</v>
      </c>
      <c r="E455" s="283" t="s">
        <v>288</v>
      </c>
      <c r="F455" s="280">
        <v>3014400</v>
      </c>
      <c r="G455" s="280">
        <v>3028000</v>
      </c>
      <c r="H455" s="280">
        <v>3058000</v>
      </c>
    </row>
    <row r="456" spans="1:8" ht="119.25" customHeight="1">
      <c r="A456" s="283" t="s">
        <v>252</v>
      </c>
      <c r="B456" s="290" t="s">
        <v>1594</v>
      </c>
      <c r="C456" s="158" t="s">
        <v>85</v>
      </c>
      <c r="D456" s="283"/>
      <c r="E456" s="283"/>
      <c r="F456" s="326">
        <f aca="true" t="shared" si="86" ref="F456:H459">F457</f>
        <v>17123600</v>
      </c>
      <c r="G456" s="326">
        <f t="shared" si="86"/>
        <v>13343200</v>
      </c>
      <c r="H456" s="326">
        <f t="shared" si="86"/>
        <v>13476000</v>
      </c>
    </row>
    <row r="457" spans="1:8" ht="12.75">
      <c r="A457" s="283" t="s">
        <v>253</v>
      </c>
      <c r="B457" s="282" t="s">
        <v>32</v>
      </c>
      <c r="C457" s="158" t="s">
        <v>85</v>
      </c>
      <c r="D457" s="283" t="s">
        <v>31</v>
      </c>
      <c r="E457" s="283"/>
      <c r="F457" s="326">
        <f t="shared" si="86"/>
        <v>17123600</v>
      </c>
      <c r="G457" s="326">
        <f t="shared" si="86"/>
        <v>13343200</v>
      </c>
      <c r="H457" s="326">
        <f t="shared" si="86"/>
        <v>13476000</v>
      </c>
    </row>
    <row r="458" spans="1:8" ht="38.25">
      <c r="A458" s="283" t="s">
        <v>1769</v>
      </c>
      <c r="B458" s="294" t="s">
        <v>952</v>
      </c>
      <c r="C458" s="158" t="s">
        <v>85</v>
      </c>
      <c r="D458" s="283" t="s">
        <v>695</v>
      </c>
      <c r="E458" s="283"/>
      <c r="F458" s="326">
        <f t="shared" si="86"/>
        <v>17123600</v>
      </c>
      <c r="G458" s="326">
        <f t="shared" si="86"/>
        <v>13343200</v>
      </c>
      <c r="H458" s="326">
        <f t="shared" si="86"/>
        <v>13476000</v>
      </c>
    </row>
    <row r="459" spans="1:8" ht="12.75">
      <c r="A459" s="283" t="s">
        <v>1770</v>
      </c>
      <c r="B459" s="215" t="s">
        <v>492</v>
      </c>
      <c r="C459" s="158" t="s">
        <v>85</v>
      </c>
      <c r="D459" s="283" t="s">
        <v>695</v>
      </c>
      <c r="E459" s="283" t="s">
        <v>11</v>
      </c>
      <c r="F459" s="326">
        <f t="shared" si="86"/>
        <v>17123600</v>
      </c>
      <c r="G459" s="326">
        <f t="shared" si="86"/>
        <v>13343200</v>
      </c>
      <c r="H459" s="326">
        <f t="shared" si="86"/>
        <v>13476000</v>
      </c>
    </row>
    <row r="460" spans="1:8" ht="12.75">
      <c r="A460" s="283" t="s">
        <v>1771</v>
      </c>
      <c r="B460" s="215" t="s">
        <v>801</v>
      </c>
      <c r="C460" s="158" t="s">
        <v>85</v>
      </c>
      <c r="D460" s="283" t="s">
        <v>695</v>
      </c>
      <c r="E460" s="283" t="s">
        <v>288</v>
      </c>
      <c r="F460" s="280">
        <v>17123600</v>
      </c>
      <c r="G460" s="280">
        <v>13343200</v>
      </c>
      <c r="H460" s="280">
        <v>13476000</v>
      </c>
    </row>
    <row r="461" spans="1:8" s="324" customFormat="1" ht="25.5">
      <c r="A461" s="283" t="s">
        <v>1520</v>
      </c>
      <c r="B461" s="298" t="s">
        <v>594</v>
      </c>
      <c r="C461" s="278" t="s">
        <v>957</v>
      </c>
      <c r="D461" s="322"/>
      <c r="E461" s="322"/>
      <c r="F461" s="279">
        <f>F462+F467+F472</f>
        <v>294300</v>
      </c>
      <c r="G461" s="279">
        <f>G462+G467+G472</f>
        <v>294300</v>
      </c>
      <c r="H461" s="279">
        <f>H462+H467+H472</f>
        <v>294300</v>
      </c>
    </row>
    <row r="462" spans="1:8" ht="76.5" customHeight="1">
      <c r="A462" s="283" t="s">
        <v>1521</v>
      </c>
      <c r="B462" s="282" t="s">
        <v>556</v>
      </c>
      <c r="C462" s="158" t="s">
        <v>958</v>
      </c>
      <c r="D462" s="283"/>
      <c r="E462" s="283"/>
      <c r="F462" s="326">
        <f>F463</f>
        <v>15000</v>
      </c>
      <c r="G462" s="326">
        <f>G463</f>
        <v>15000</v>
      </c>
      <c r="H462" s="326">
        <f>H463</f>
        <v>15000</v>
      </c>
    </row>
    <row r="463" spans="1:8" ht="38.25">
      <c r="A463" s="283" t="s">
        <v>1522</v>
      </c>
      <c r="B463" s="282" t="s">
        <v>955</v>
      </c>
      <c r="C463" s="158" t="s">
        <v>958</v>
      </c>
      <c r="D463" s="283" t="s">
        <v>632</v>
      </c>
      <c r="E463" s="283"/>
      <c r="F463" s="326">
        <f aca="true" t="shared" si="87" ref="F463:H465">F464</f>
        <v>15000</v>
      </c>
      <c r="G463" s="326">
        <f t="shared" si="87"/>
        <v>15000</v>
      </c>
      <c r="H463" s="326">
        <f t="shared" si="87"/>
        <v>15000</v>
      </c>
    </row>
    <row r="464" spans="1:8" ht="25.5">
      <c r="A464" s="283" t="s">
        <v>1523</v>
      </c>
      <c r="B464" s="282" t="s">
        <v>390</v>
      </c>
      <c r="C464" s="158" t="s">
        <v>958</v>
      </c>
      <c r="D464" s="283" t="s">
        <v>633</v>
      </c>
      <c r="E464" s="283"/>
      <c r="F464" s="326">
        <f t="shared" si="87"/>
        <v>15000</v>
      </c>
      <c r="G464" s="326">
        <f t="shared" si="87"/>
        <v>15000</v>
      </c>
      <c r="H464" s="326">
        <f t="shared" si="87"/>
        <v>15000</v>
      </c>
    </row>
    <row r="465" spans="1:8" ht="12.75">
      <c r="A465" s="283" t="s">
        <v>1524</v>
      </c>
      <c r="B465" s="282" t="s">
        <v>461</v>
      </c>
      <c r="C465" s="158" t="s">
        <v>958</v>
      </c>
      <c r="D465" s="283" t="s">
        <v>633</v>
      </c>
      <c r="E465" s="283" t="s">
        <v>13</v>
      </c>
      <c r="F465" s="326">
        <f t="shared" si="87"/>
        <v>15000</v>
      </c>
      <c r="G465" s="326">
        <f t="shared" si="87"/>
        <v>15000</v>
      </c>
      <c r="H465" s="326">
        <f t="shared" si="87"/>
        <v>15000</v>
      </c>
    </row>
    <row r="466" spans="1:8" ht="12.75">
      <c r="A466" s="283" t="s">
        <v>1525</v>
      </c>
      <c r="B466" s="282" t="s">
        <v>312</v>
      </c>
      <c r="C466" s="158" t="s">
        <v>958</v>
      </c>
      <c r="D466" s="283" t="s">
        <v>633</v>
      </c>
      <c r="E466" s="283" t="s">
        <v>293</v>
      </c>
      <c r="F466" s="280">
        <v>15000</v>
      </c>
      <c r="G466" s="280">
        <v>15000</v>
      </c>
      <c r="H466" s="280">
        <v>15000</v>
      </c>
    </row>
    <row r="467" spans="1:8" ht="78.75" customHeight="1">
      <c r="A467" s="283" t="s">
        <v>1526</v>
      </c>
      <c r="B467" s="282" t="s">
        <v>557</v>
      </c>
      <c r="C467" s="158" t="s">
        <v>959</v>
      </c>
      <c r="D467" s="283"/>
      <c r="E467" s="283"/>
      <c r="F467" s="326">
        <f>F468</f>
        <v>5000</v>
      </c>
      <c r="G467" s="326">
        <f>G468</f>
        <v>5000</v>
      </c>
      <c r="H467" s="326">
        <f>H468</f>
        <v>5000</v>
      </c>
    </row>
    <row r="468" spans="1:8" ht="38.25">
      <c r="A468" s="283" t="s">
        <v>254</v>
      </c>
      <c r="B468" s="282" t="s">
        <v>955</v>
      </c>
      <c r="C468" s="158" t="s">
        <v>959</v>
      </c>
      <c r="D468" s="283" t="s">
        <v>632</v>
      </c>
      <c r="E468" s="283"/>
      <c r="F468" s="326">
        <f aca="true" t="shared" si="88" ref="F468:H470">F469</f>
        <v>5000</v>
      </c>
      <c r="G468" s="326">
        <f t="shared" si="88"/>
        <v>5000</v>
      </c>
      <c r="H468" s="326">
        <f t="shared" si="88"/>
        <v>5000</v>
      </c>
    </row>
    <row r="469" spans="1:8" ht="25.5">
      <c r="A469" s="283" t="s">
        <v>255</v>
      </c>
      <c r="B469" s="282" t="s">
        <v>390</v>
      </c>
      <c r="C469" s="158" t="s">
        <v>959</v>
      </c>
      <c r="D469" s="283" t="s">
        <v>633</v>
      </c>
      <c r="E469" s="283"/>
      <c r="F469" s="326">
        <f t="shared" si="88"/>
        <v>5000</v>
      </c>
      <c r="G469" s="326">
        <f t="shared" si="88"/>
        <v>5000</v>
      </c>
      <c r="H469" s="326">
        <f t="shared" si="88"/>
        <v>5000</v>
      </c>
    </row>
    <row r="470" spans="1:8" ht="12.75">
      <c r="A470" s="283" t="s">
        <v>256</v>
      </c>
      <c r="B470" s="282" t="s">
        <v>461</v>
      </c>
      <c r="C470" s="158" t="s">
        <v>959</v>
      </c>
      <c r="D470" s="283" t="s">
        <v>633</v>
      </c>
      <c r="E470" s="283" t="s">
        <v>13</v>
      </c>
      <c r="F470" s="326">
        <f t="shared" si="88"/>
        <v>5000</v>
      </c>
      <c r="G470" s="326">
        <f t="shared" si="88"/>
        <v>5000</v>
      </c>
      <c r="H470" s="326">
        <f t="shared" si="88"/>
        <v>5000</v>
      </c>
    </row>
    <row r="471" spans="1:8" ht="12.75">
      <c r="A471" s="283" t="s">
        <v>257</v>
      </c>
      <c r="B471" s="282" t="s">
        <v>312</v>
      </c>
      <c r="C471" s="158" t="s">
        <v>959</v>
      </c>
      <c r="D471" s="283" t="s">
        <v>633</v>
      </c>
      <c r="E471" s="283" t="s">
        <v>293</v>
      </c>
      <c r="F471" s="280">
        <v>5000</v>
      </c>
      <c r="G471" s="280">
        <v>5000</v>
      </c>
      <c r="H471" s="280">
        <v>5000</v>
      </c>
    </row>
    <row r="472" spans="1:8" ht="90" customHeight="1">
      <c r="A472" s="283" t="s">
        <v>258</v>
      </c>
      <c r="B472" s="282" t="s">
        <v>1559</v>
      </c>
      <c r="C472" s="158" t="s">
        <v>1560</v>
      </c>
      <c r="D472" s="158"/>
      <c r="E472" s="283"/>
      <c r="F472" s="280">
        <f>F473</f>
        <v>274300</v>
      </c>
      <c r="G472" s="280">
        <f aca="true" t="shared" si="89" ref="G472:H475">G473</f>
        <v>274300</v>
      </c>
      <c r="H472" s="280">
        <f t="shared" si="89"/>
        <v>274300</v>
      </c>
    </row>
    <row r="473" spans="1:8" ht="12.75">
      <c r="A473" s="283" t="s">
        <v>259</v>
      </c>
      <c r="B473" s="282" t="s">
        <v>366</v>
      </c>
      <c r="C473" s="158" t="s">
        <v>1560</v>
      </c>
      <c r="D473" s="158" t="s">
        <v>708</v>
      </c>
      <c r="E473" s="283"/>
      <c r="F473" s="280">
        <f>F474</f>
        <v>274300</v>
      </c>
      <c r="G473" s="280">
        <f t="shared" si="89"/>
        <v>274300</v>
      </c>
      <c r="H473" s="280">
        <f t="shared" si="89"/>
        <v>274300</v>
      </c>
    </row>
    <row r="474" spans="1:8" ht="12.75">
      <c r="A474" s="283" t="s">
        <v>260</v>
      </c>
      <c r="B474" s="282" t="s">
        <v>1557</v>
      </c>
      <c r="C474" s="158" t="s">
        <v>1560</v>
      </c>
      <c r="D474" s="158" t="s">
        <v>324</v>
      </c>
      <c r="E474" s="283"/>
      <c r="F474" s="280">
        <f>F475</f>
        <v>274300</v>
      </c>
      <c r="G474" s="280">
        <f t="shared" si="89"/>
        <v>274300</v>
      </c>
      <c r="H474" s="280">
        <f t="shared" si="89"/>
        <v>274300</v>
      </c>
    </row>
    <row r="475" spans="1:8" ht="12.75">
      <c r="A475" s="283" t="s">
        <v>261</v>
      </c>
      <c r="B475" s="215" t="s">
        <v>492</v>
      </c>
      <c r="C475" s="158" t="s">
        <v>1560</v>
      </c>
      <c r="D475" s="158" t="s">
        <v>324</v>
      </c>
      <c r="E475" s="283" t="s">
        <v>11</v>
      </c>
      <c r="F475" s="280">
        <f>F476</f>
        <v>274300</v>
      </c>
      <c r="G475" s="280">
        <f t="shared" si="89"/>
        <v>274300</v>
      </c>
      <c r="H475" s="280">
        <f t="shared" si="89"/>
        <v>274300</v>
      </c>
    </row>
    <row r="476" spans="1:8" ht="12.75">
      <c r="A476" s="283" t="s">
        <v>402</v>
      </c>
      <c r="B476" s="215" t="s">
        <v>1120</v>
      </c>
      <c r="C476" s="158" t="s">
        <v>1560</v>
      </c>
      <c r="D476" s="158" t="s">
        <v>324</v>
      </c>
      <c r="E476" s="283" t="s">
        <v>1121</v>
      </c>
      <c r="F476" s="280">
        <v>274300</v>
      </c>
      <c r="G476" s="280">
        <v>274300</v>
      </c>
      <c r="H476" s="280">
        <v>274300</v>
      </c>
    </row>
    <row r="477" spans="1:8" s="324" customFormat="1" ht="25.5">
      <c r="A477" s="283" t="s">
        <v>403</v>
      </c>
      <c r="B477" s="298" t="s">
        <v>1350</v>
      </c>
      <c r="C477" s="278" t="s">
        <v>1353</v>
      </c>
      <c r="D477" s="322"/>
      <c r="E477" s="322"/>
      <c r="F477" s="279">
        <f>F478</f>
        <v>200000</v>
      </c>
      <c r="G477" s="279">
        <f>G478</f>
        <v>200000</v>
      </c>
      <c r="H477" s="279">
        <f>H478</f>
        <v>200000</v>
      </c>
    </row>
    <row r="478" spans="1:8" s="324" customFormat="1" ht="25.5">
      <c r="A478" s="283" t="s">
        <v>262</v>
      </c>
      <c r="B478" s="325" t="s">
        <v>1351</v>
      </c>
      <c r="C478" s="278" t="s">
        <v>1355</v>
      </c>
      <c r="D478" s="322"/>
      <c r="E478" s="322"/>
      <c r="F478" s="279">
        <f>F479+F484+F489</f>
        <v>200000</v>
      </c>
      <c r="G478" s="279">
        <f>G479+G484+G489</f>
        <v>200000</v>
      </c>
      <c r="H478" s="279">
        <f>H479+H484+H489</f>
        <v>200000</v>
      </c>
    </row>
    <row r="479" spans="1:8" ht="54.75" customHeight="1">
      <c r="A479" s="283" t="s">
        <v>263</v>
      </c>
      <c r="B479" s="282" t="s">
        <v>1352</v>
      </c>
      <c r="C479" s="158" t="s">
        <v>1354</v>
      </c>
      <c r="D479" s="283"/>
      <c r="E479" s="283"/>
      <c r="F479" s="280">
        <f aca="true" t="shared" si="90" ref="F479:H482">F480</f>
        <v>70000</v>
      </c>
      <c r="G479" s="280">
        <f t="shared" si="90"/>
        <v>70000</v>
      </c>
      <c r="H479" s="280">
        <f t="shared" si="90"/>
        <v>70000</v>
      </c>
    </row>
    <row r="480" spans="1:8" ht="29.25" customHeight="1">
      <c r="A480" s="283" t="s">
        <v>455</v>
      </c>
      <c r="B480" s="282" t="s">
        <v>955</v>
      </c>
      <c r="C480" s="158" t="s">
        <v>1354</v>
      </c>
      <c r="D480" s="283" t="s">
        <v>145</v>
      </c>
      <c r="E480" s="283"/>
      <c r="F480" s="280">
        <f t="shared" si="90"/>
        <v>70000</v>
      </c>
      <c r="G480" s="280">
        <f t="shared" si="90"/>
        <v>70000</v>
      </c>
      <c r="H480" s="280">
        <f t="shared" si="90"/>
        <v>70000</v>
      </c>
    </row>
    <row r="481" spans="1:8" ht="25.5">
      <c r="A481" s="283" t="s">
        <v>456</v>
      </c>
      <c r="B481" s="282" t="s">
        <v>390</v>
      </c>
      <c r="C481" s="158" t="s">
        <v>1354</v>
      </c>
      <c r="D481" s="283" t="s">
        <v>721</v>
      </c>
      <c r="E481" s="283"/>
      <c r="F481" s="280">
        <f t="shared" si="90"/>
        <v>70000</v>
      </c>
      <c r="G481" s="280">
        <f t="shared" si="90"/>
        <v>70000</v>
      </c>
      <c r="H481" s="280">
        <f t="shared" si="90"/>
        <v>70000</v>
      </c>
    </row>
    <row r="482" spans="1:8" ht="12.75">
      <c r="A482" s="283" t="s">
        <v>457</v>
      </c>
      <c r="B482" s="215" t="s">
        <v>461</v>
      </c>
      <c r="C482" s="158" t="s">
        <v>1354</v>
      </c>
      <c r="D482" s="283" t="s">
        <v>721</v>
      </c>
      <c r="E482" s="283" t="s">
        <v>13</v>
      </c>
      <c r="F482" s="280">
        <f t="shared" si="90"/>
        <v>70000</v>
      </c>
      <c r="G482" s="280">
        <f t="shared" si="90"/>
        <v>70000</v>
      </c>
      <c r="H482" s="280">
        <f t="shared" si="90"/>
        <v>70000</v>
      </c>
    </row>
    <row r="483" spans="1:8" ht="12.75">
      <c r="A483" s="283" t="s">
        <v>458</v>
      </c>
      <c r="B483" s="215" t="s">
        <v>865</v>
      </c>
      <c r="C483" s="158" t="s">
        <v>1354</v>
      </c>
      <c r="D483" s="283" t="s">
        <v>721</v>
      </c>
      <c r="E483" s="283" t="s">
        <v>292</v>
      </c>
      <c r="F483" s="280">
        <v>70000</v>
      </c>
      <c r="G483" s="280">
        <v>70000</v>
      </c>
      <c r="H483" s="280">
        <v>70000</v>
      </c>
    </row>
    <row r="484" spans="1:8" ht="63.75">
      <c r="A484" s="283" t="s">
        <v>459</v>
      </c>
      <c r="B484" s="282" t="s">
        <v>1794</v>
      </c>
      <c r="C484" s="158" t="s">
        <v>1356</v>
      </c>
      <c r="D484" s="283"/>
      <c r="E484" s="283"/>
      <c r="F484" s="280">
        <f aca="true" t="shared" si="91" ref="F484:H487">F485</f>
        <v>100000</v>
      </c>
      <c r="G484" s="280">
        <f t="shared" si="91"/>
        <v>100000</v>
      </c>
      <c r="H484" s="280">
        <f t="shared" si="91"/>
        <v>100000</v>
      </c>
    </row>
    <row r="485" spans="1:8" ht="12.75">
      <c r="A485" s="283" t="s">
        <v>264</v>
      </c>
      <c r="B485" s="282" t="s">
        <v>37</v>
      </c>
      <c r="C485" s="158" t="s">
        <v>1356</v>
      </c>
      <c r="D485" s="283" t="s">
        <v>158</v>
      </c>
      <c r="E485" s="283"/>
      <c r="F485" s="280">
        <f t="shared" si="91"/>
        <v>100000</v>
      </c>
      <c r="G485" s="280">
        <f t="shared" si="91"/>
        <v>100000</v>
      </c>
      <c r="H485" s="280">
        <f t="shared" si="91"/>
        <v>100000</v>
      </c>
    </row>
    <row r="486" spans="1:8" ht="12.75">
      <c r="A486" s="283" t="s">
        <v>265</v>
      </c>
      <c r="B486" s="282" t="s">
        <v>1101</v>
      </c>
      <c r="C486" s="158" t="s">
        <v>1356</v>
      </c>
      <c r="D486" s="283" t="s">
        <v>204</v>
      </c>
      <c r="E486" s="283"/>
      <c r="F486" s="280">
        <f t="shared" si="91"/>
        <v>100000</v>
      </c>
      <c r="G486" s="280">
        <f t="shared" si="91"/>
        <v>100000</v>
      </c>
      <c r="H486" s="280">
        <f t="shared" si="91"/>
        <v>100000</v>
      </c>
    </row>
    <row r="487" spans="1:8" ht="12.75">
      <c r="A487" s="283" t="s">
        <v>266</v>
      </c>
      <c r="B487" s="215" t="s">
        <v>461</v>
      </c>
      <c r="C487" s="158" t="s">
        <v>1356</v>
      </c>
      <c r="D487" s="283" t="s">
        <v>204</v>
      </c>
      <c r="E487" s="283" t="s">
        <v>13</v>
      </c>
      <c r="F487" s="280">
        <f t="shared" si="91"/>
        <v>100000</v>
      </c>
      <c r="G487" s="280">
        <f t="shared" si="91"/>
        <v>100000</v>
      </c>
      <c r="H487" s="280">
        <f t="shared" si="91"/>
        <v>100000</v>
      </c>
    </row>
    <row r="488" spans="1:8" ht="12.75">
      <c r="A488" s="283" t="s">
        <v>267</v>
      </c>
      <c r="B488" s="215" t="s">
        <v>865</v>
      </c>
      <c r="C488" s="158" t="s">
        <v>1356</v>
      </c>
      <c r="D488" s="283" t="s">
        <v>204</v>
      </c>
      <c r="E488" s="283" t="s">
        <v>292</v>
      </c>
      <c r="F488" s="280">
        <v>100000</v>
      </c>
      <c r="G488" s="280">
        <v>100000</v>
      </c>
      <c r="H488" s="280">
        <v>100000</v>
      </c>
    </row>
    <row r="489" spans="1:8" ht="78.75" customHeight="1">
      <c r="A489" s="283" t="s">
        <v>268</v>
      </c>
      <c r="B489" s="282" t="s">
        <v>1357</v>
      </c>
      <c r="C489" s="158" t="s">
        <v>1358</v>
      </c>
      <c r="D489" s="283"/>
      <c r="E489" s="283"/>
      <c r="F489" s="280">
        <f aca="true" t="shared" si="92" ref="F489:H492">F490</f>
        <v>30000</v>
      </c>
      <c r="G489" s="280">
        <f t="shared" si="92"/>
        <v>30000</v>
      </c>
      <c r="H489" s="280">
        <f t="shared" si="92"/>
        <v>30000</v>
      </c>
    </row>
    <row r="490" spans="1:8" ht="38.25">
      <c r="A490" s="283" t="s">
        <v>269</v>
      </c>
      <c r="B490" s="282" t="s">
        <v>955</v>
      </c>
      <c r="C490" s="158" t="s">
        <v>1358</v>
      </c>
      <c r="D490" s="283" t="s">
        <v>145</v>
      </c>
      <c r="E490" s="283"/>
      <c r="F490" s="280">
        <f t="shared" si="92"/>
        <v>30000</v>
      </c>
      <c r="G490" s="280">
        <f t="shared" si="92"/>
        <v>30000</v>
      </c>
      <c r="H490" s="280">
        <f t="shared" si="92"/>
        <v>30000</v>
      </c>
    </row>
    <row r="491" spans="1:8" ht="25.5">
      <c r="A491" s="283" t="s">
        <v>270</v>
      </c>
      <c r="B491" s="282" t="s">
        <v>390</v>
      </c>
      <c r="C491" s="158" t="s">
        <v>1358</v>
      </c>
      <c r="D491" s="283" t="s">
        <v>721</v>
      </c>
      <c r="E491" s="283"/>
      <c r="F491" s="280">
        <f t="shared" si="92"/>
        <v>30000</v>
      </c>
      <c r="G491" s="280">
        <f t="shared" si="92"/>
        <v>30000</v>
      </c>
      <c r="H491" s="280">
        <f t="shared" si="92"/>
        <v>30000</v>
      </c>
    </row>
    <row r="492" spans="1:8" ht="12.75">
      <c r="A492" s="283" t="s">
        <v>271</v>
      </c>
      <c r="B492" s="215" t="s">
        <v>461</v>
      </c>
      <c r="C492" s="158" t="s">
        <v>1358</v>
      </c>
      <c r="D492" s="283" t="s">
        <v>721</v>
      </c>
      <c r="E492" s="283" t="s">
        <v>13</v>
      </c>
      <c r="F492" s="280">
        <f t="shared" si="92"/>
        <v>30000</v>
      </c>
      <c r="G492" s="280">
        <f t="shared" si="92"/>
        <v>30000</v>
      </c>
      <c r="H492" s="280">
        <f t="shared" si="92"/>
        <v>30000</v>
      </c>
    </row>
    <row r="493" spans="1:8" ht="12.75">
      <c r="A493" s="283" t="s">
        <v>272</v>
      </c>
      <c r="B493" s="215" t="s">
        <v>865</v>
      </c>
      <c r="C493" s="158" t="s">
        <v>1358</v>
      </c>
      <c r="D493" s="283" t="s">
        <v>721</v>
      </c>
      <c r="E493" s="283" t="s">
        <v>292</v>
      </c>
      <c r="F493" s="280">
        <v>30000</v>
      </c>
      <c r="G493" s="280">
        <v>30000</v>
      </c>
      <c r="H493" s="280">
        <v>30000</v>
      </c>
    </row>
    <row r="494" spans="1:8" s="324" customFormat="1" ht="12.75">
      <c r="A494" s="283" t="s">
        <v>404</v>
      </c>
      <c r="B494" s="327" t="s">
        <v>26</v>
      </c>
      <c r="C494" s="322" t="s">
        <v>65</v>
      </c>
      <c r="D494" s="322"/>
      <c r="E494" s="322"/>
      <c r="F494" s="323">
        <f>F495+F594</f>
        <v>36275510</v>
      </c>
      <c r="G494" s="323">
        <f>G495+G594</f>
        <v>29440091</v>
      </c>
      <c r="H494" s="323">
        <f>H495+H594</f>
        <v>27678505</v>
      </c>
    </row>
    <row r="495" spans="1:8" ht="12.75">
      <c r="A495" s="283" t="s">
        <v>405</v>
      </c>
      <c r="B495" s="281" t="s">
        <v>758</v>
      </c>
      <c r="C495" s="158" t="s">
        <v>66</v>
      </c>
      <c r="D495" s="283"/>
      <c r="E495" s="283"/>
      <c r="F495" s="326">
        <f>F519+F533+F546+F528+F569+F510+F564+F551+F579+F505+F584+F496+F574+F589</f>
        <v>35055610</v>
      </c>
      <c r="G495" s="326">
        <f>G519+G533+G546+G528+G569+G510+G564+G551+G579+G505+G584+G496+G574+G589</f>
        <v>28412591</v>
      </c>
      <c r="H495" s="326">
        <f>H519+H533+H546+H528+H569+H510+H564+H551+H579+H505+H584+H496+H574+H589</f>
        <v>27480205</v>
      </c>
    </row>
    <row r="496" spans="1:8" ht="78.75" customHeight="1">
      <c r="A496" s="283" t="s">
        <v>1075</v>
      </c>
      <c r="B496" s="290" t="s">
        <v>1345</v>
      </c>
      <c r="C496" s="288" t="s">
        <v>1344</v>
      </c>
      <c r="D496" s="283"/>
      <c r="E496" s="283"/>
      <c r="F496" s="326">
        <f>F497+F501</f>
        <v>734700</v>
      </c>
      <c r="G496" s="326">
        <f>G497+G501</f>
        <v>734700</v>
      </c>
      <c r="H496" s="326">
        <f>H497+H501</f>
        <v>734700</v>
      </c>
    </row>
    <row r="497" spans="1:8" ht="51">
      <c r="A497" s="283" t="s">
        <v>1076</v>
      </c>
      <c r="B497" s="282" t="s">
        <v>4</v>
      </c>
      <c r="C497" s="288" t="s">
        <v>1344</v>
      </c>
      <c r="D497" s="283" t="s">
        <v>339</v>
      </c>
      <c r="E497" s="283"/>
      <c r="F497" s="326">
        <f aca="true" t="shared" si="93" ref="F497:H499">F498</f>
        <v>670900</v>
      </c>
      <c r="G497" s="326">
        <f t="shared" si="93"/>
        <v>670900</v>
      </c>
      <c r="H497" s="326">
        <f t="shared" si="93"/>
        <v>670900</v>
      </c>
    </row>
    <row r="498" spans="1:8" ht="12.75">
      <c r="A498" s="283" t="s">
        <v>1077</v>
      </c>
      <c r="B498" s="282" t="s">
        <v>29</v>
      </c>
      <c r="C498" s="288" t="s">
        <v>1344</v>
      </c>
      <c r="D498" s="283" t="s">
        <v>356</v>
      </c>
      <c r="E498" s="283"/>
      <c r="F498" s="326">
        <f t="shared" si="93"/>
        <v>670900</v>
      </c>
      <c r="G498" s="326">
        <f t="shared" si="93"/>
        <v>670900</v>
      </c>
      <c r="H498" s="326">
        <f t="shared" si="93"/>
        <v>670900</v>
      </c>
    </row>
    <row r="499" spans="1:8" ht="12.75">
      <c r="A499" s="283" t="s">
        <v>1078</v>
      </c>
      <c r="B499" s="215" t="s">
        <v>313</v>
      </c>
      <c r="C499" s="288" t="s">
        <v>1344</v>
      </c>
      <c r="D499" s="283" t="s">
        <v>356</v>
      </c>
      <c r="E499" s="283" t="s">
        <v>16</v>
      </c>
      <c r="F499" s="326">
        <f t="shared" si="93"/>
        <v>670900</v>
      </c>
      <c r="G499" s="326">
        <f t="shared" si="93"/>
        <v>670900</v>
      </c>
      <c r="H499" s="326">
        <f t="shared" si="93"/>
        <v>670900</v>
      </c>
    </row>
    <row r="500" spans="1:8" ht="12.75">
      <c r="A500" s="283" t="s">
        <v>1079</v>
      </c>
      <c r="B500" s="296" t="s">
        <v>367</v>
      </c>
      <c r="C500" s="288" t="s">
        <v>1344</v>
      </c>
      <c r="D500" s="283" t="s">
        <v>356</v>
      </c>
      <c r="E500" s="283" t="s">
        <v>8</v>
      </c>
      <c r="F500" s="297">
        <v>670900</v>
      </c>
      <c r="G500" s="297">
        <v>670900</v>
      </c>
      <c r="H500" s="297">
        <v>670900</v>
      </c>
    </row>
    <row r="501" spans="1:8" ht="38.25">
      <c r="A501" s="283" t="s">
        <v>1080</v>
      </c>
      <c r="B501" s="282" t="s">
        <v>955</v>
      </c>
      <c r="C501" s="288" t="s">
        <v>1344</v>
      </c>
      <c r="D501" s="283" t="s">
        <v>145</v>
      </c>
      <c r="E501" s="283"/>
      <c r="F501" s="326">
        <f aca="true" t="shared" si="94" ref="F501:H503">F502</f>
        <v>63800</v>
      </c>
      <c r="G501" s="326">
        <f t="shared" si="94"/>
        <v>63800</v>
      </c>
      <c r="H501" s="326">
        <f t="shared" si="94"/>
        <v>63800</v>
      </c>
    </row>
    <row r="502" spans="1:8" ht="25.5">
      <c r="A502" s="283" t="s">
        <v>1081</v>
      </c>
      <c r="B502" s="282" t="s">
        <v>390</v>
      </c>
      <c r="C502" s="288" t="s">
        <v>1344</v>
      </c>
      <c r="D502" s="283" t="s">
        <v>721</v>
      </c>
      <c r="E502" s="283"/>
      <c r="F502" s="326">
        <f t="shared" si="94"/>
        <v>63800</v>
      </c>
      <c r="G502" s="326">
        <f t="shared" si="94"/>
        <v>63800</v>
      </c>
      <c r="H502" s="326">
        <f t="shared" si="94"/>
        <v>63800</v>
      </c>
    </row>
    <row r="503" spans="1:8" ht="12.75">
      <c r="A503" s="283" t="s">
        <v>1082</v>
      </c>
      <c r="B503" s="215" t="s">
        <v>313</v>
      </c>
      <c r="C503" s="288" t="s">
        <v>1344</v>
      </c>
      <c r="D503" s="283" t="s">
        <v>721</v>
      </c>
      <c r="E503" s="283" t="s">
        <v>16</v>
      </c>
      <c r="F503" s="326">
        <f t="shared" si="94"/>
        <v>63800</v>
      </c>
      <c r="G503" s="326">
        <f t="shared" si="94"/>
        <v>63800</v>
      </c>
      <c r="H503" s="326">
        <f t="shared" si="94"/>
        <v>63800</v>
      </c>
    </row>
    <row r="504" spans="1:8" ht="12.75">
      <c r="A504" s="283" t="s">
        <v>1083</v>
      </c>
      <c r="B504" s="296" t="s">
        <v>367</v>
      </c>
      <c r="C504" s="288" t="s">
        <v>1344</v>
      </c>
      <c r="D504" s="283" t="s">
        <v>721</v>
      </c>
      <c r="E504" s="283" t="s">
        <v>8</v>
      </c>
      <c r="F504" s="297">
        <v>63800</v>
      </c>
      <c r="G504" s="297">
        <v>63800</v>
      </c>
      <c r="H504" s="297">
        <v>63800</v>
      </c>
    </row>
    <row r="505" spans="1:8" ht="51">
      <c r="A505" s="283" t="s">
        <v>1084</v>
      </c>
      <c r="B505" s="281" t="s">
        <v>968</v>
      </c>
      <c r="C505" s="158" t="s">
        <v>969</v>
      </c>
      <c r="D505" s="158"/>
      <c r="E505" s="283"/>
      <c r="F505" s="326">
        <f aca="true" t="shared" si="95" ref="F505:H508">F506</f>
        <v>5800</v>
      </c>
      <c r="G505" s="326">
        <f t="shared" si="95"/>
        <v>45400</v>
      </c>
      <c r="H505" s="326">
        <f t="shared" si="95"/>
        <v>0</v>
      </c>
    </row>
    <row r="506" spans="1:8" ht="38.25">
      <c r="A506" s="283" t="s">
        <v>1085</v>
      </c>
      <c r="B506" s="282" t="s">
        <v>955</v>
      </c>
      <c r="C506" s="158" t="s">
        <v>969</v>
      </c>
      <c r="D506" s="283" t="s">
        <v>145</v>
      </c>
      <c r="E506" s="283"/>
      <c r="F506" s="326">
        <f t="shared" si="95"/>
        <v>5800</v>
      </c>
      <c r="G506" s="326">
        <f t="shared" si="95"/>
        <v>45400</v>
      </c>
      <c r="H506" s="326">
        <f t="shared" si="95"/>
        <v>0</v>
      </c>
    </row>
    <row r="507" spans="1:8" ht="25.5">
      <c r="A507" s="283" t="s">
        <v>406</v>
      </c>
      <c r="B507" s="282" t="s">
        <v>390</v>
      </c>
      <c r="C507" s="158" t="s">
        <v>969</v>
      </c>
      <c r="D507" s="283" t="s">
        <v>721</v>
      </c>
      <c r="E507" s="283"/>
      <c r="F507" s="326">
        <f t="shared" si="95"/>
        <v>5800</v>
      </c>
      <c r="G507" s="326">
        <f t="shared" si="95"/>
        <v>45400</v>
      </c>
      <c r="H507" s="326">
        <f t="shared" si="95"/>
        <v>0</v>
      </c>
    </row>
    <row r="508" spans="1:8" ht="12.75">
      <c r="A508" s="283" t="s">
        <v>407</v>
      </c>
      <c r="B508" s="215" t="s">
        <v>718</v>
      </c>
      <c r="C508" s="158" t="s">
        <v>969</v>
      </c>
      <c r="D508" s="283" t="s">
        <v>721</v>
      </c>
      <c r="E508" s="283" t="s">
        <v>10</v>
      </c>
      <c r="F508" s="326">
        <f t="shared" si="95"/>
        <v>5800</v>
      </c>
      <c r="G508" s="326">
        <f t="shared" si="95"/>
        <v>45400</v>
      </c>
      <c r="H508" s="326">
        <f t="shared" si="95"/>
        <v>0</v>
      </c>
    </row>
    <row r="509" spans="1:8" ht="12.75">
      <c r="A509" s="283" t="s">
        <v>408</v>
      </c>
      <c r="B509" s="282" t="s">
        <v>966</v>
      </c>
      <c r="C509" s="158" t="s">
        <v>969</v>
      </c>
      <c r="D509" s="283" t="s">
        <v>721</v>
      </c>
      <c r="E509" s="283" t="s">
        <v>967</v>
      </c>
      <c r="F509" s="280">
        <v>5800</v>
      </c>
      <c r="G509" s="280">
        <v>45400</v>
      </c>
      <c r="H509" s="280">
        <v>0</v>
      </c>
    </row>
    <row r="510" spans="1:8" ht="84.75" customHeight="1">
      <c r="A510" s="283" t="s">
        <v>409</v>
      </c>
      <c r="B510" s="282" t="s">
        <v>835</v>
      </c>
      <c r="C510" s="158" t="s">
        <v>77</v>
      </c>
      <c r="D510" s="283"/>
      <c r="E510" s="283"/>
      <c r="F510" s="326">
        <f>F511+F515</f>
        <v>70200</v>
      </c>
      <c r="G510" s="326">
        <f>G511+G515</f>
        <v>70200</v>
      </c>
      <c r="H510" s="326">
        <f>H511+H515</f>
        <v>70200</v>
      </c>
    </row>
    <row r="511" spans="1:8" ht="51">
      <c r="A511" s="283" t="s">
        <v>708</v>
      </c>
      <c r="B511" s="282" t="s">
        <v>4</v>
      </c>
      <c r="C511" s="158" t="s">
        <v>77</v>
      </c>
      <c r="D511" s="283" t="s">
        <v>339</v>
      </c>
      <c r="E511" s="283"/>
      <c r="F511" s="326">
        <f aca="true" t="shared" si="96" ref="F511:H513">F512</f>
        <v>67100</v>
      </c>
      <c r="G511" s="326">
        <f t="shared" si="96"/>
        <v>67100</v>
      </c>
      <c r="H511" s="326">
        <f t="shared" si="96"/>
        <v>67100</v>
      </c>
    </row>
    <row r="512" spans="1:8" ht="12.75">
      <c r="A512" s="283" t="s">
        <v>410</v>
      </c>
      <c r="B512" s="282" t="s">
        <v>29</v>
      </c>
      <c r="C512" s="158" t="s">
        <v>77</v>
      </c>
      <c r="D512" s="283" t="s">
        <v>356</v>
      </c>
      <c r="E512" s="283"/>
      <c r="F512" s="326">
        <f t="shared" si="96"/>
        <v>67100</v>
      </c>
      <c r="G512" s="326">
        <f t="shared" si="96"/>
        <v>67100</v>
      </c>
      <c r="H512" s="326">
        <f t="shared" si="96"/>
        <v>67100</v>
      </c>
    </row>
    <row r="513" spans="1:8" ht="12.75">
      <c r="A513" s="283" t="s">
        <v>411</v>
      </c>
      <c r="B513" s="215" t="s">
        <v>718</v>
      </c>
      <c r="C513" s="158" t="s">
        <v>77</v>
      </c>
      <c r="D513" s="283" t="s">
        <v>356</v>
      </c>
      <c r="E513" s="283" t="s">
        <v>10</v>
      </c>
      <c r="F513" s="326">
        <f t="shared" si="96"/>
        <v>67100</v>
      </c>
      <c r="G513" s="326">
        <f t="shared" si="96"/>
        <v>67100</v>
      </c>
      <c r="H513" s="326">
        <f t="shared" si="96"/>
        <v>67100</v>
      </c>
    </row>
    <row r="514" spans="1:8" ht="12.75">
      <c r="A514" s="283" t="s">
        <v>412</v>
      </c>
      <c r="B514" s="281" t="s">
        <v>168</v>
      </c>
      <c r="C514" s="158" t="s">
        <v>77</v>
      </c>
      <c r="D514" s="283" t="s">
        <v>356</v>
      </c>
      <c r="E514" s="283" t="s">
        <v>611</v>
      </c>
      <c r="F514" s="280">
        <v>67100</v>
      </c>
      <c r="G514" s="280">
        <v>67100</v>
      </c>
      <c r="H514" s="280">
        <v>67100</v>
      </c>
    </row>
    <row r="515" spans="1:8" ht="38.25">
      <c r="A515" s="283" t="s">
        <v>413</v>
      </c>
      <c r="B515" s="282" t="s">
        <v>955</v>
      </c>
      <c r="C515" s="158" t="s">
        <v>77</v>
      </c>
      <c r="D515" s="283" t="s">
        <v>145</v>
      </c>
      <c r="E515" s="283"/>
      <c r="F515" s="326">
        <f aca="true" t="shared" si="97" ref="F515:H517">F516</f>
        <v>3100</v>
      </c>
      <c r="G515" s="326">
        <f t="shared" si="97"/>
        <v>3100</v>
      </c>
      <c r="H515" s="326">
        <f t="shared" si="97"/>
        <v>3100</v>
      </c>
    </row>
    <row r="516" spans="1:8" ht="25.5">
      <c r="A516" s="283" t="s">
        <v>414</v>
      </c>
      <c r="B516" s="282" t="s">
        <v>390</v>
      </c>
      <c r="C516" s="158" t="s">
        <v>77</v>
      </c>
      <c r="D516" s="283" t="s">
        <v>721</v>
      </c>
      <c r="E516" s="283"/>
      <c r="F516" s="326">
        <f t="shared" si="97"/>
        <v>3100</v>
      </c>
      <c r="G516" s="326">
        <f t="shared" si="97"/>
        <v>3100</v>
      </c>
      <c r="H516" s="326">
        <f t="shared" si="97"/>
        <v>3100</v>
      </c>
    </row>
    <row r="517" spans="1:8" ht="12.75">
      <c r="A517" s="283" t="s">
        <v>415</v>
      </c>
      <c r="B517" s="215" t="s">
        <v>718</v>
      </c>
      <c r="C517" s="158" t="s">
        <v>77</v>
      </c>
      <c r="D517" s="283" t="s">
        <v>721</v>
      </c>
      <c r="E517" s="283" t="s">
        <v>10</v>
      </c>
      <c r="F517" s="326">
        <f t="shared" si="97"/>
        <v>3100</v>
      </c>
      <c r="G517" s="326">
        <f t="shared" si="97"/>
        <v>3100</v>
      </c>
      <c r="H517" s="326">
        <f t="shared" si="97"/>
        <v>3100</v>
      </c>
    </row>
    <row r="518" spans="1:8" ht="12.75">
      <c r="A518" s="283" t="s">
        <v>416</v>
      </c>
      <c r="B518" s="281" t="s">
        <v>168</v>
      </c>
      <c r="C518" s="158" t="s">
        <v>77</v>
      </c>
      <c r="D518" s="283" t="s">
        <v>721</v>
      </c>
      <c r="E518" s="283" t="s">
        <v>611</v>
      </c>
      <c r="F518" s="280">
        <v>3100</v>
      </c>
      <c r="G518" s="280">
        <v>3100</v>
      </c>
      <c r="H518" s="280">
        <v>3100</v>
      </c>
    </row>
    <row r="519" spans="1:8" ht="51">
      <c r="A519" s="283" t="s">
        <v>417</v>
      </c>
      <c r="B519" s="287" t="s">
        <v>834</v>
      </c>
      <c r="C519" s="288" t="s">
        <v>67</v>
      </c>
      <c r="D519" s="283"/>
      <c r="E519" s="283"/>
      <c r="F519" s="326">
        <f>F520+F524</f>
        <v>729900</v>
      </c>
      <c r="G519" s="326">
        <f>G520+G524</f>
        <v>729900</v>
      </c>
      <c r="H519" s="326">
        <f>H520+H524</f>
        <v>729900</v>
      </c>
    </row>
    <row r="520" spans="1:8" ht="51">
      <c r="A520" s="283" t="s">
        <v>418</v>
      </c>
      <c r="B520" s="282" t="s">
        <v>4</v>
      </c>
      <c r="C520" s="288" t="s">
        <v>67</v>
      </c>
      <c r="D520" s="283" t="s">
        <v>339</v>
      </c>
      <c r="E520" s="283"/>
      <c r="F520" s="326">
        <f aca="true" t="shared" si="98" ref="F520:H522">F521</f>
        <v>670880</v>
      </c>
      <c r="G520" s="326">
        <f t="shared" si="98"/>
        <v>670880</v>
      </c>
      <c r="H520" s="326">
        <f t="shared" si="98"/>
        <v>670880</v>
      </c>
    </row>
    <row r="521" spans="1:8" ht="12.75">
      <c r="A521" s="283" t="s">
        <v>460</v>
      </c>
      <c r="B521" s="282" t="s">
        <v>29</v>
      </c>
      <c r="C521" s="288" t="s">
        <v>67</v>
      </c>
      <c r="D521" s="283" t="s">
        <v>356</v>
      </c>
      <c r="E521" s="283"/>
      <c r="F521" s="326">
        <f t="shared" si="98"/>
        <v>670880</v>
      </c>
      <c r="G521" s="326">
        <f t="shared" si="98"/>
        <v>670880</v>
      </c>
      <c r="H521" s="326">
        <f t="shared" si="98"/>
        <v>670880</v>
      </c>
    </row>
    <row r="522" spans="1:8" ht="12.75">
      <c r="A522" s="283" t="s">
        <v>419</v>
      </c>
      <c r="B522" s="215" t="s">
        <v>718</v>
      </c>
      <c r="C522" s="288" t="s">
        <v>67</v>
      </c>
      <c r="D522" s="283" t="s">
        <v>356</v>
      </c>
      <c r="E522" s="283" t="s">
        <v>10</v>
      </c>
      <c r="F522" s="326">
        <f t="shared" si="98"/>
        <v>670880</v>
      </c>
      <c r="G522" s="326">
        <f t="shared" si="98"/>
        <v>670880</v>
      </c>
      <c r="H522" s="326">
        <f t="shared" si="98"/>
        <v>670880</v>
      </c>
    </row>
    <row r="523" spans="1:8" ht="38.25">
      <c r="A523" s="283" t="s">
        <v>420</v>
      </c>
      <c r="B523" s="281" t="s">
        <v>558</v>
      </c>
      <c r="C523" s="288" t="s">
        <v>67</v>
      </c>
      <c r="D523" s="283" t="s">
        <v>356</v>
      </c>
      <c r="E523" s="283" t="s">
        <v>285</v>
      </c>
      <c r="F523" s="280">
        <v>670880</v>
      </c>
      <c r="G523" s="280">
        <v>670880</v>
      </c>
      <c r="H523" s="280">
        <v>670880</v>
      </c>
    </row>
    <row r="524" spans="1:8" ht="38.25">
      <c r="A524" s="283" t="s">
        <v>421</v>
      </c>
      <c r="B524" s="282" t="s">
        <v>955</v>
      </c>
      <c r="C524" s="288" t="s">
        <v>67</v>
      </c>
      <c r="D524" s="283" t="s">
        <v>145</v>
      </c>
      <c r="E524" s="283"/>
      <c r="F524" s="326">
        <f aca="true" t="shared" si="99" ref="F524:H526">F525</f>
        <v>59020</v>
      </c>
      <c r="G524" s="326">
        <f t="shared" si="99"/>
        <v>59020</v>
      </c>
      <c r="H524" s="326">
        <f t="shared" si="99"/>
        <v>59020</v>
      </c>
    </row>
    <row r="525" spans="1:8" ht="25.5">
      <c r="A525" s="283" t="s">
        <v>422</v>
      </c>
      <c r="B525" s="282" t="s">
        <v>390</v>
      </c>
      <c r="C525" s="288" t="s">
        <v>67</v>
      </c>
      <c r="D525" s="283" t="s">
        <v>721</v>
      </c>
      <c r="E525" s="283"/>
      <c r="F525" s="326">
        <f t="shared" si="99"/>
        <v>59020</v>
      </c>
      <c r="G525" s="326">
        <f t="shared" si="99"/>
        <v>59020</v>
      </c>
      <c r="H525" s="326">
        <f t="shared" si="99"/>
        <v>59020</v>
      </c>
    </row>
    <row r="526" spans="1:8" ht="12.75">
      <c r="A526" s="283" t="s">
        <v>423</v>
      </c>
      <c r="B526" s="215" t="s">
        <v>718</v>
      </c>
      <c r="C526" s="288" t="s">
        <v>67</v>
      </c>
      <c r="D526" s="283" t="s">
        <v>721</v>
      </c>
      <c r="E526" s="283" t="s">
        <v>10</v>
      </c>
      <c r="F526" s="326">
        <f t="shared" si="99"/>
        <v>59020</v>
      </c>
      <c r="G526" s="326">
        <f t="shared" si="99"/>
        <v>59020</v>
      </c>
      <c r="H526" s="326">
        <f t="shared" si="99"/>
        <v>59020</v>
      </c>
    </row>
    <row r="527" spans="1:8" ht="38.25">
      <c r="A527" s="283" t="s">
        <v>424</v>
      </c>
      <c r="B527" s="281" t="s">
        <v>558</v>
      </c>
      <c r="C527" s="288" t="s">
        <v>67</v>
      </c>
      <c r="D527" s="283" t="s">
        <v>721</v>
      </c>
      <c r="E527" s="283" t="s">
        <v>285</v>
      </c>
      <c r="F527" s="280">
        <v>59020</v>
      </c>
      <c r="G527" s="280">
        <v>59020</v>
      </c>
      <c r="H527" s="280">
        <v>59020</v>
      </c>
    </row>
    <row r="528" spans="1:8" ht="38.25">
      <c r="A528" s="283" t="s">
        <v>425</v>
      </c>
      <c r="B528" s="215" t="s">
        <v>562</v>
      </c>
      <c r="C528" s="158" t="s">
        <v>69</v>
      </c>
      <c r="D528" s="283"/>
      <c r="E528" s="283"/>
      <c r="F528" s="326">
        <f aca="true" t="shared" si="100" ref="F528:H531">F529</f>
        <v>200000</v>
      </c>
      <c r="G528" s="326">
        <f t="shared" si="100"/>
        <v>200000</v>
      </c>
      <c r="H528" s="326">
        <f t="shared" si="100"/>
        <v>200000</v>
      </c>
    </row>
    <row r="529" spans="1:8" ht="12.75">
      <c r="A529" s="283" t="s">
        <v>426</v>
      </c>
      <c r="B529" s="282" t="s">
        <v>32</v>
      </c>
      <c r="C529" s="158" t="s">
        <v>69</v>
      </c>
      <c r="D529" s="283" t="s">
        <v>31</v>
      </c>
      <c r="E529" s="283"/>
      <c r="F529" s="326">
        <f t="shared" si="100"/>
        <v>200000</v>
      </c>
      <c r="G529" s="326">
        <f t="shared" si="100"/>
        <v>200000</v>
      </c>
      <c r="H529" s="326">
        <f t="shared" si="100"/>
        <v>200000</v>
      </c>
    </row>
    <row r="530" spans="1:8" ht="12.75">
      <c r="A530" s="283" t="s">
        <v>427</v>
      </c>
      <c r="B530" s="282" t="s">
        <v>759</v>
      </c>
      <c r="C530" s="158" t="s">
        <v>69</v>
      </c>
      <c r="D530" s="283" t="s">
        <v>760</v>
      </c>
      <c r="E530" s="283"/>
      <c r="F530" s="326">
        <f t="shared" si="100"/>
        <v>200000</v>
      </c>
      <c r="G530" s="326">
        <f t="shared" si="100"/>
        <v>200000</v>
      </c>
      <c r="H530" s="326">
        <f t="shared" si="100"/>
        <v>200000</v>
      </c>
    </row>
    <row r="531" spans="1:8" ht="12.75">
      <c r="A531" s="283" t="s">
        <v>324</v>
      </c>
      <c r="B531" s="215" t="s">
        <v>718</v>
      </c>
      <c r="C531" s="158" t="s">
        <v>69</v>
      </c>
      <c r="D531" s="283" t="s">
        <v>760</v>
      </c>
      <c r="E531" s="283" t="s">
        <v>10</v>
      </c>
      <c r="F531" s="326">
        <f t="shared" si="100"/>
        <v>200000</v>
      </c>
      <c r="G531" s="326">
        <f t="shared" si="100"/>
        <v>200000</v>
      </c>
      <c r="H531" s="326">
        <f t="shared" si="100"/>
        <v>200000</v>
      </c>
    </row>
    <row r="532" spans="1:8" ht="12.75">
      <c r="A532" s="283" t="s">
        <v>325</v>
      </c>
      <c r="B532" s="215" t="s">
        <v>488</v>
      </c>
      <c r="C532" s="158" t="s">
        <v>69</v>
      </c>
      <c r="D532" s="283" t="s">
        <v>760</v>
      </c>
      <c r="E532" s="283" t="s">
        <v>802</v>
      </c>
      <c r="F532" s="280">
        <v>200000</v>
      </c>
      <c r="G532" s="280">
        <v>200000</v>
      </c>
      <c r="H532" s="280">
        <v>200000</v>
      </c>
    </row>
    <row r="533" spans="1:8" ht="51">
      <c r="A533" s="283" t="s">
        <v>326</v>
      </c>
      <c r="B533" s="281" t="s">
        <v>1031</v>
      </c>
      <c r="C533" s="158" t="s">
        <v>68</v>
      </c>
      <c r="D533" s="283"/>
      <c r="E533" s="283"/>
      <c r="F533" s="326">
        <f>F534+F538+F542</f>
        <v>26163713</v>
      </c>
      <c r="G533" s="326">
        <f>G534+G538+G542</f>
        <v>19981094</v>
      </c>
      <c r="H533" s="326">
        <f>H534+H538+H542</f>
        <v>19094108</v>
      </c>
    </row>
    <row r="534" spans="1:8" ht="51">
      <c r="A534" s="283" t="s">
        <v>327</v>
      </c>
      <c r="B534" s="282" t="s">
        <v>4</v>
      </c>
      <c r="C534" s="158" t="s">
        <v>68</v>
      </c>
      <c r="D534" s="283" t="s">
        <v>339</v>
      </c>
      <c r="E534" s="283"/>
      <c r="F534" s="326">
        <f aca="true" t="shared" si="101" ref="F534:H536">F535</f>
        <v>19419443</v>
      </c>
      <c r="G534" s="326">
        <f t="shared" si="101"/>
        <v>15944971</v>
      </c>
      <c r="H534" s="326">
        <f t="shared" si="101"/>
        <v>14944971</v>
      </c>
    </row>
    <row r="535" spans="1:8" ht="12.75">
      <c r="A535" s="283" t="s">
        <v>328</v>
      </c>
      <c r="B535" s="282" t="s">
        <v>29</v>
      </c>
      <c r="C535" s="158" t="s">
        <v>68</v>
      </c>
      <c r="D535" s="283" t="s">
        <v>356</v>
      </c>
      <c r="E535" s="283"/>
      <c r="F535" s="326">
        <f t="shared" si="101"/>
        <v>19419443</v>
      </c>
      <c r="G535" s="326">
        <f t="shared" si="101"/>
        <v>15944971</v>
      </c>
      <c r="H535" s="326">
        <f t="shared" si="101"/>
        <v>14944971</v>
      </c>
    </row>
    <row r="536" spans="1:8" ht="12.75">
      <c r="A536" s="283" t="s">
        <v>329</v>
      </c>
      <c r="B536" s="215" t="s">
        <v>718</v>
      </c>
      <c r="C536" s="158" t="s">
        <v>68</v>
      </c>
      <c r="D536" s="283" t="s">
        <v>356</v>
      </c>
      <c r="E536" s="283" t="s">
        <v>10</v>
      </c>
      <c r="F536" s="326">
        <f t="shared" si="101"/>
        <v>19419443</v>
      </c>
      <c r="G536" s="326">
        <f t="shared" si="101"/>
        <v>15944971</v>
      </c>
      <c r="H536" s="326">
        <f t="shared" si="101"/>
        <v>14944971</v>
      </c>
    </row>
    <row r="537" spans="1:8" ht="38.25">
      <c r="A537" s="283" t="s">
        <v>441</v>
      </c>
      <c r="B537" s="281" t="s">
        <v>558</v>
      </c>
      <c r="C537" s="158" t="s">
        <v>68</v>
      </c>
      <c r="D537" s="283" t="s">
        <v>356</v>
      </c>
      <c r="E537" s="283" t="s">
        <v>285</v>
      </c>
      <c r="F537" s="280">
        <v>19419443</v>
      </c>
      <c r="G537" s="280">
        <f>18944971-1000000-2000000</f>
        <v>15944971</v>
      </c>
      <c r="H537" s="280">
        <f>18944971-1000000-3000000</f>
        <v>14944971</v>
      </c>
    </row>
    <row r="538" spans="1:8" ht="38.25">
      <c r="A538" s="283" t="s">
        <v>442</v>
      </c>
      <c r="B538" s="282" t="s">
        <v>955</v>
      </c>
      <c r="C538" s="158" t="s">
        <v>68</v>
      </c>
      <c r="D538" s="283" t="s">
        <v>145</v>
      </c>
      <c r="E538" s="283"/>
      <c r="F538" s="326">
        <f aca="true" t="shared" si="102" ref="F538:H540">F539</f>
        <v>6534270</v>
      </c>
      <c r="G538" s="326">
        <f t="shared" si="102"/>
        <v>3826123</v>
      </c>
      <c r="H538" s="326">
        <f t="shared" si="102"/>
        <v>3939137</v>
      </c>
    </row>
    <row r="539" spans="1:8" ht="25.5">
      <c r="A539" s="283" t="s">
        <v>443</v>
      </c>
      <c r="B539" s="282" t="s">
        <v>390</v>
      </c>
      <c r="C539" s="158" t="s">
        <v>68</v>
      </c>
      <c r="D539" s="283" t="s">
        <v>721</v>
      </c>
      <c r="E539" s="283"/>
      <c r="F539" s="326">
        <f t="shared" si="102"/>
        <v>6534270</v>
      </c>
      <c r="G539" s="326">
        <f t="shared" si="102"/>
        <v>3826123</v>
      </c>
      <c r="H539" s="326">
        <f t="shared" si="102"/>
        <v>3939137</v>
      </c>
    </row>
    <row r="540" spans="1:8" ht="12.75">
      <c r="A540" s="283" t="s">
        <v>444</v>
      </c>
      <c r="B540" s="215" t="s">
        <v>718</v>
      </c>
      <c r="C540" s="158" t="s">
        <v>68</v>
      </c>
      <c r="D540" s="283" t="s">
        <v>721</v>
      </c>
      <c r="E540" s="283" t="s">
        <v>10</v>
      </c>
      <c r="F540" s="326">
        <f t="shared" si="102"/>
        <v>6534270</v>
      </c>
      <c r="G540" s="326">
        <f t="shared" si="102"/>
        <v>3826123</v>
      </c>
      <c r="H540" s="326">
        <f t="shared" si="102"/>
        <v>3939137</v>
      </c>
    </row>
    <row r="541" spans="1:8" ht="38.25">
      <c r="A541" s="283" t="s">
        <v>647</v>
      </c>
      <c r="B541" s="281" t="s">
        <v>558</v>
      </c>
      <c r="C541" s="158" t="s">
        <v>68</v>
      </c>
      <c r="D541" s="283" t="s">
        <v>721</v>
      </c>
      <c r="E541" s="283" t="s">
        <v>285</v>
      </c>
      <c r="F541" s="280">
        <f>7134270-400000-200000</f>
        <v>6534270</v>
      </c>
      <c r="G541" s="280">
        <f>4192285-366162</f>
        <v>3826123</v>
      </c>
      <c r="H541" s="280">
        <f>4365180-426043</f>
        <v>3939137</v>
      </c>
    </row>
    <row r="542" spans="1:8" ht="12.75">
      <c r="A542" s="283" t="s">
        <v>445</v>
      </c>
      <c r="B542" s="282" t="s">
        <v>32</v>
      </c>
      <c r="C542" s="158" t="s">
        <v>68</v>
      </c>
      <c r="D542" s="283" t="s">
        <v>31</v>
      </c>
      <c r="E542" s="283"/>
      <c r="F542" s="326">
        <f aca="true" t="shared" si="103" ref="F542:H544">F543</f>
        <v>210000</v>
      </c>
      <c r="G542" s="326">
        <f t="shared" si="103"/>
        <v>210000</v>
      </c>
      <c r="H542" s="326">
        <f t="shared" si="103"/>
        <v>210000</v>
      </c>
    </row>
    <row r="543" spans="1:8" ht="12.75">
      <c r="A543" s="283" t="s">
        <v>446</v>
      </c>
      <c r="B543" s="282" t="s">
        <v>33</v>
      </c>
      <c r="C543" s="158" t="s">
        <v>68</v>
      </c>
      <c r="D543" s="283" t="s">
        <v>30</v>
      </c>
      <c r="E543" s="283"/>
      <c r="F543" s="326">
        <f t="shared" si="103"/>
        <v>210000</v>
      </c>
      <c r="G543" s="326">
        <f t="shared" si="103"/>
        <v>210000</v>
      </c>
      <c r="H543" s="326">
        <f t="shared" si="103"/>
        <v>210000</v>
      </c>
    </row>
    <row r="544" spans="1:8" ht="12.75">
      <c r="A544" s="283" t="s">
        <v>447</v>
      </c>
      <c r="B544" s="215" t="s">
        <v>718</v>
      </c>
      <c r="C544" s="158" t="s">
        <v>68</v>
      </c>
      <c r="D544" s="283" t="s">
        <v>30</v>
      </c>
      <c r="E544" s="283" t="s">
        <v>10</v>
      </c>
      <c r="F544" s="326">
        <f t="shared" si="103"/>
        <v>210000</v>
      </c>
      <c r="G544" s="326">
        <f t="shared" si="103"/>
        <v>210000</v>
      </c>
      <c r="H544" s="326">
        <f t="shared" si="103"/>
        <v>210000</v>
      </c>
    </row>
    <row r="545" spans="1:8" ht="49.5" customHeight="1">
      <c r="A545" s="283" t="s">
        <v>448</v>
      </c>
      <c r="B545" s="281" t="s">
        <v>558</v>
      </c>
      <c r="C545" s="158" t="s">
        <v>68</v>
      </c>
      <c r="D545" s="283" t="s">
        <v>30</v>
      </c>
      <c r="E545" s="283" t="s">
        <v>285</v>
      </c>
      <c r="F545" s="280">
        <f>310000-100000</f>
        <v>210000</v>
      </c>
      <c r="G545" s="280">
        <v>210000</v>
      </c>
      <c r="H545" s="280">
        <v>210000</v>
      </c>
    </row>
    <row r="546" spans="1:8" ht="51">
      <c r="A546" s="283" t="s">
        <v>449</v>
      </c>
      <c r="B546" s="290" t="s">
        <v>1032</v>
      </c>
      <c r="C546" s="158" t="s">
        <v>78</v>
      </c>
      <c r="D546" s="283"/>
      <c r="E546" s="283"/>
      <c r="F546" s="326">
        <f aca="true" t="shared" si="104" ref="F546:H549">F547</f>
        <v>10000</v>
      </c>
      <c r="G546" s="326">
        <f t="shared" si="104"/>
        <v>10000</v>
      </c>
      <c r="H546" s="326">
        <f t="shared" si="104"/>
        <v>10000</v>
      </c>
    </row>
    <row r="547" spans="1:8" ht="38.25">
      <c r="A547" s="283" t="s">
        <v>450</v>
      </c>
      <c r="B547" s="282" t="s">
        <v>955</v>
      </c>
      <c r="C547" s="158" t="s">
        <v>78</v>
      </c>
      <c r="D547" s="283" t="s">
        <v>145</v>
      </c>
      <c r="E547" s="283"/>
      <c r="F547" s="326">
        <f t="shared" si="104"/>
        <v>10000</v>
      </c>
      <c r="G547" s="326">
        <f t="shared" si="104"/>
        <v>10000</v>
      </c>
      <c r="H547" s="326">
        <f t="shared" si="104"/>
        <v>10000</v>
      </c>
    </row>
    <row r="548" spans="1:8" ht="25.5">
      <c r="A548" s="283" t="s">
        <v>1772</v>
      </c>
      <c r="B548" s="282" t="s">
        <v>390</v>
      </c>
      <c r="C548" s="158" t="s">
        <v>78</v>
      </c>
      <c r="D548" s="283" t="s">
        <v>721</v>
      </c>
      <c r="E548" s="283"/>
      <c r="F548" s="326">
        <f t="shared" si="104"/>
        <v>10000</v>
      </c>
      <c r="G548" s="326">
        <f t="shared" si="104"/>
        <v>10000</v>
      </c>
      <c r="H548" s="326">
        <f t="shared" si="104"/>
        <v>10000</v>
      </c>
    </row>
    <row r="549" spans="1:8" ht="12.75">
      <c r="A549" s="283" t="s">
        <v>1773</v>
      </c>
      <c r="B549" s="215" t="s">
        <v>718</v>
      </c>
      <c r="C549" s="158" t="s">
        <v>78</v>
      </c>
      <c r="D549" s="283" t="s">
        <v>721</v>
      </c>
      <c r="E549" s="283" t="s">
        <v>10</v>
      </c>
      <c r="F549" s="326">
        <f t="shared" si="104"/>
        <v>10000</v>
      </c>
      <c r="G549" s="326">
        <f t="shared" si="104"/>
        <v>10000</v>
      </c>
      <c r="H549" s="326">
        <f t="shared" si="104"/>
        <v>10000</v>
      </c>
    </row>
    <row r="550" spans="1:8" ht="12.75">
      <c r="A550" s="283" t="s">
        <v>451</v>
      </c>
      <c r="B550" s="281" t="s">
        <v>168</v>
      </c>
      <c r="C550" s="158" t="s">
        <v>78</v>
      </c>
      <c r="D550" s="283" t="s">
        <v>721</v>
      </c>
      <c r="E550" s="283" t="s">
        <v>611</v>
      </c>
      <c r="F550" s="280">
        <v>10000</v>
      </c>
      <c r="G550" s="280">
        <v>10000</v>
      </c>
      <c r="H550" s="280">
        <v>10000</v>
      </c>
    </row>
    <row r="551" spans="1:8" ht="38.25">
      <c r="A551" s="283" t="s">
        <v>651</v>
      </c>
      <c r="B551" s="282" t="s">
        <v>746</v>
      </c>
      <c r="C551" s="158" t="s">
        <v>747</v>
      </c>
      <c r="D551" s="283"/>
      <c r="E551" s="283"/>
      <c r="F551" s="326">
        <f>F552+F556+F560</f>
        <v>3106195</v>
      </c>
      <c r="G551" s="326">
        <f>G552+G556+G560</f>
        <v>2606195</v>
      </c>
      <c r="H551" s="326">
        <f>H552+H556+H560</f>
        <v>2606195</v>
      </c>
    </row>
    <row r="552" spans="1:8" ht="51">
      <c r="A552" s="283" t="s">
        <v>452</v>
      </c>
      <c r="B552" s="282" t="s">
        <v>4</v>
      </c>
      <c r="C552" s="158" t="s">
        <v>747</v>
      </c>
      <c r="D552" s="283" t="s">
        <v>339</v>
      </c>
      <c r="E552" s="283"/>
      <c r="F552" s="326">
        <f aca="true" t="shared" si="105" ref="F552:H554">F553</f>
        <v>2852695</v>
      </c>
      <c r="G552" s="326">
        <f t="shared" si="105"/>
        <v>2352695</v>
      </c>
      <c r="H552" s="326">
        <f t="shared" si="105"/>
        <v>2352695</v>
      </c>
    </row>
    <row r="553" spans="1:8" ht="12.75">
      <c r="A553" s="283" t="s">
        <v>453</v>
      </c>
      <c r="B553" s="282" t="s">
        <v>5</v>
      </c>
      <c r="C553" s="158" t="s">
        <v>747</v>
      </c>
      <c r="D553" s="283" t="s">
        <v>348</v>
      </c>
      <c r="E553" s="283"/>
      <c r="F553" s="326">
        <f t="shared" si="105"/>
        <v>2852695</v>
      </c>
      <c r="G553" s="326">
        <f t="shared" si="105"/>
        <v>2352695</v>
      </c>
      <c r="H553" s="326">
        <f t="shared" si="105"/>
        <v>2352695</v>
      </c>
    </row>
    <row r="554" spans="1:8" ht="12.75">
      <c r="A554" s="283" t="s">
        <v>454</v>
      </c>
      <c r="B554" s="215" t="s">
        <v>718</v>
      </c>
      <c r="C554" s="158" t="s">
        <v>747</v>
      </c>
      <c r="D554" s="283" t="s">
        <v>348</v>
      </c>
      <c r="E554" s="283" t="s">
        <v>10</v>
      </c>
      <c r="F554" s="326">
        <f t="shared" si="105"/>
        <v>2852695</v>
      </c>
      <c r="G554" s="326">
        <f t="shared" si="105"/>
        <v>2352695</v>
      </c>
      <c r="H554" s="326">
        <f t="shared" si="105"/>
        <v>2352695</v>
      </c>
    </row>
    <row r="555" spans="1:8" ht="12.75">
      <c r="A555" s="283" t="s">
        <v>476</v>
      </c>
      <c r="B555" s="281" t="s">
        <v>168</v>
      </c>
      <c r="C555" s="158" t="s">
        <v>747</v>
      </c>
      <c r="D555" s="283" t="s">
        <v>348</v>
      </c>
      <c r="E555" s="283" t="s">
        <v>611</v>
      </c>
      <c r="F555" s="280">
        <v>2852695</v>
      </c>
      <c r="G555" s="280">
        <f>2852695-500000</f>
        <v>2352695</v>
      </c>
      <c r="H555" s="280">
        <f>2852695-500000</f>
        <v>2352695</v>
      </c>
    </row>
    <row r="556" spans="1:8" ht="38.25">
      <c r="A556" s="283" t="s">
        <v>477</v>
      </c>
      <c r="B556" s="282" t="s">
        <v>955</v>
      </c>
      <c r="C556" s="158" t="s">
        <v>747</v>
      </c>
      <c r="D556" s="283" t="s">
        <v>145</v>
      </c>
      <c r="E556" s="283"/>
      <c r="F556" s="326">
        <f aca="true" t="shared" si="106" ref="F556:H558">F557</f>
        <v>250000</v>
      </c>
      <c r="G556" s="326">
        <f t="shared" si="106"/>
        <v>250000</v>
      </c>
      <c r="H556" s="326">
        <f t="shared" si="106"/>
        <v>250000</v>
      </c>
    </row>
    <row r="557" spans="1:8" ht="25.5">
      <c r="A557" s="283" t="s">
        <v>478</v>
      </c>
      <c r="B557" s="282" t="s">
        <v>390</v>
      </c>
      <c r="C557" s="158" t="s">
        <v>747</v>
      </c>
      <c r="D557" s="283" t="s">
        <v>721</v>
      </c>
      <c r="E557" s="283"/>
      <c r="F557" s="326">
        <f t="shared" si="106"/>
        <v>250000</v>
      </c>
      <c r="G557" s="326">
        <f t="shared" si="106"/>
        <v>250000</v>
      </c>
      <c r="H557" s="326">
        <f t="shared" si="106"/>
        <v>250000</v>
      </c>
    </row>
    <row r="558" spans="1:8" ht="12.75">
      <c r="A558" s="283" t="s">
        <v>479</v>
      </c>
      <c r="B558" s="215" t="s">
        <v>718</v>
      </c>
      <c r="C558" s="158" t="s">
        <v>747</v>
      </c>
      <c r="D558" s="283" t="s">
        <v>721</v>
      </c>
      <c r="E558" s="283" t="s">
        <v>10</v>
      </c>
      <c r="F558" s="326">
        <f t="shared" si="106"/>
        <v>250000</v>
      </c>
      <c r="G558" s="326">
        <f t="shared" si="106"/>
        <v>250000</v>
      </c>
      <c r="H558" s="326">
        <f t="shared" si="106"/>
        <v>250000</v>
      </c>
    </row>
    <row r="559" spans="1:8" ht="12.75">
      <c r="A559" s="283" t="s">
        <v>480</v>
      </c>
      <c r="B559" s="281" t="s">
        <v>168</v>
      </c>
      <c r="C559" s="158" t="s">
        <v>747</v>
      </c>
      <c r="D559" s="283" t="s">
        <v>721</v>
      </c>
      <c r="E559" s="283" t="s">
        <v>611</v>
      </c>
      <c r="F559" s="280">
        <v>250000</v>
      </c>
      <c r="G559" s="280">
        <v>250000</v>
      </c>
      <c r="H559" s="280">
        <v>250000</v>
      </c>
    </row>
    <row r="560" spans="1:8" ht="12.75">
      <c r="A560" s="283" t="s">
        <v>481</v>
      </c>
      <c r="B560" s="282" t="s">
        <v>32</v>
      </c>
      <c r="C560" s="158" t="s">
        <v>747</v>
      </c>
      <c r="D560" s="283" t="s">
        <v>31</v>
      </c>
      <c r="E560" s="283"/>
      <c r="F560" s="326">
        <f aca="true" t="shared" si="107" ref="F560:H562">F561</f>
        <v>3500</v>
      </c>
      <c r="G560" s="326">
        <f t="shared" si="107"/>
        <v>3500</v>
      </c>
      <c r="H560" s="326">
        <f t="shared" si="107"/>
        <v>3500</v>
      </c>
    </row>
    <row r="561" spans="1:8" ht="12.75">
      <c r="A561" s="283" t="s">
        <v>482</v>
      </c>
      <c r="B561" s="282" t="s">
        <v>33</v>
      </c>
      <c r="C561" s="158" t="s">
        <v>747</v>
      </c>
      <c r="D561" s="283" t="s">
        <v>30</v>
      </c>
      <c r="E561" s="283"/>
      <c r="F561" s="326">
        <f t="shared" si="107"/>
        <v>3500</v>
      </c>
      <c r="G561" s="326">
        <f t="shared" si="107"/>
        <v>3500</v>
      </c>
      <c r="H561" s="326">
        <f t="shared" si="107"/>
        <v>3500</v>
      </c>
    </row>
    <row r="562" spans="1:8" ht="12.75">
      <c r="A562" s="283" t="s">
        <v>483</v>
      </c>
      <c r="B562" s="215" t="s">
        <v>718</v>
      </c>
      <c r="C562" s="158" t="s">
        <v>747</v>
      </c>
      <c r="D562" s="283" t="s">
        <v>30</v>
      </c>
      <c r="E562" s="283" t="s">
        <v>10</v>
      </c>
      <c r="F562" s="326">
        <f t="shared" si="107"/>
        <v>3500</v>
      </c>
      <c r="G562" s="326">
        <f t="shared" si="107"/>
        <v>3500</v>
      </c>
      <c r="H562" s="326">
        <f t="shared" si="107"/>
        <v>3500</v>
      </c>
    </row>
    <row r="563" spans="1:8" ht="12.75">
      <c r="A563" s="283" t="s">
        <v>484</v>
      </c>
      <c r="B563" s="281" t="s">
        <v>168</v>
      </c>
      <c r="C563" s="158" t="s">
        <v>747</v>
      </c>
      <c r="D563" s="283" t="s">
        <v>30</v>
      </c>
      <c r="E563" s="283" t="s">
        <v>611</v>
      </c>
      <c r="F563" s="280">
        <v>3500</v>
      </c>
      <c r="G563" s="280">
        <v>3500</v>
      </c>
      <c r="H563" s="280">
        <v>3500</v>
      </c>
    </row>
    <row r="564" spans="1:8" ht="53.25" customHeight="1">
      <c r="A564" s="283" t="s">
        <v>485</v>
      </c>
      <c r="B564" s="282" t="s">
        <v>579</v>
      </c>
      <c r="C564" s="283" t="s">
        <v>580</v>
      </c>
      <c r="D564" s="283"/>
      <c r="E564" s="283"/>
      <c r="F564" s="326">
        <f aca="true" t="shared" si="108" ref="F564:H567">F565</f>
        <v>0</v>
      </c>
      <c r="G564" s="326">
        <f t="shared" si="108"/>
        <v>0</v>
      </c>
      <c r="H564" s="326">
        <f t="shared" si="108"/>
        <v>0</v>
      </c>
    </row>
    <row r="565" spans="1:8" ht="12.75">
      <c r="A565" s="283" t="s">
        <v>486</v>
      </c>
      <c r="B565" s="282" t="s">
        <v>32</v>
      </c>
      <c r="C565" s="283" t="s">
        <v>580</v>
      </c>
      <c r="D565" s="158" t="s">
        <v>31</v>
      </c>
      <c r="E565" s="283"/>
      <c r="F565" s="326">
        <f t="shared" si="108"/>
        <v>0</v>
      </c>
      <c r="G565" s="326">
        <f t="shared" si="108"/>
        <v>0</v>
      </c>
      <c r="H565" s="326">
        <f t="shared" si="108"/>
        <v>0</v>
      </c>
    </row>
    <row r="566" spans="1:8" ht="12.75">
      <c r="A566" s="283" t="s">
        <v>766</v>
      </c>
      <c r="B566" s="282" t="s">
        <v>759</v>
      </c>
      <c r="C566" s="283" t="s">
        <v>580</v>
      </c>
      <c r="D566" s="158" t="s">
        <v>760</v>
      </c>
      <c r="E566" s="283"/>
      <c r="F566" s="326">
        <f t="shared" si="108"/>
        <v>0</v>
      </c>
      <c r="G566" s="326">
        <f t="shared" si="108"/>
        <v>0</v>
      </c>
      <c r="H566" s="326">
        <f t="shared" si="108"/>
        <v>0</v>
      </c>
    </row>
    <row r="567" spans="1:8" ht="12.75">
      <c r="A567" s="283" t="s">
        <v>767</v>
      </c>
      <c r="B567" s="215" t="s">
        <v>718</v>
      </c>
      <c r="C567" s="283" t="s">
        <v>580</v>
      </c>
      <c r="D567" s="283" t="s">
        <v>760</v>
      </c>
      <c r="E567" s="283" t="s">
        <v>10</v>
      </c>
      <c r="F567" s="326">
        <f t="shared" si="108"/>
        <v>0</v>
      </c>
      <c r="G567" s="326">
        <f t="shared" si="108"/>
        <v>0</v>
      </c>
      <c r="H567" s="326">
        <f t="shared" si="108"/>
        <v>0</v>
      </c>
    </row>
    <row r="568" spans="1:8" ht="12.75">
      <c r="A568" s="283" t="s">
        <v>768</v>
      </c>
      <c r="B568" s="281" t="s">
        <v>168</v>
      </c>
      <c r="C568" s="283" t="s">
        <v>580</v>
      </c>
      <c r="D568" s="283" t="s">
        <v>760</v>
      </c>
      <c r="E568" s="283" t="s">
        <v>611</v>
      </c>
      <c r="F568" s="280"/>
      <c r="G568" s="280"/>
      <c r="H568" s="280"/>
    </row>
    <row r="569" spans="1:8" ht="51">
      <c r="A569" s="283" t="s">
        <v>769</v>
      </c>
      <c r="B569" s="291" t="s">
        <v>1329</v>
      </c>
      <c r="C569" s="292" t="s">
        <v>79</v>
      </c>
      <c r="D569" s="158"/>
      <c r="E569" s="283"/>
      <c r="F569" s="326">
        <f aca="true" t="shared" si="109" ref="F569:H572">F570</f>
        <v>400000</v>
      </c>
      <c r="G569" s="326">
        <f t="shared" si="109"/>
        <v>400000</v>
      </c>
      <c r="H569" s="326">
        <f t="shared" si="109"/>
        <v>400000</v>
      </c>
    </row>
    <row r="570" spans="1:8" ht="38.25">
      <c r="A570" s="283" t="s">
        <v>770</v>
      </c>
      <c r="B570" s="282" t="s">
        <v>955</v>
      </c>
      <c r="C570" s="292" t="s">
        <v>79</v>
      </c>
      <c r="D570" s="292" t="s">
        <v>145</v>
      </c>
      <c r="E570" s="283"/>
      <c r="F570" s="326">
        <f t="shared" si="109"/>
        <v>400000</v>
      </c>
      <c r="G570" s="326">
        <f t="shared" si="109"/>
        <v>400000</v>
      </c>
      <c r="H570" s="326">
        <f t="shared" si="109"/>
        <v>400000</v>
      </c>
    </row>
    <row r="571" spans="1:8" ht="25.5">
      <c r="A571" s="283" t="s">
        <v>771</v>
      </c>
      <c r="B571" s="293" t="s">
        <v>390</v>
      </c>
      <c r="C571" s="292" t="s">
        <v>79</v>
      </c>
      <c r="D571" s="292" t="s">
        <v>721</v>
      </c>
      <c r="E571" s="283"/>
      <c r="F571" s="326">
        <f t="shared" si="109"/>
        <v>400000</v>
      </c>
      <c r="G571" s="326">
        <f t="shared" si="109"/>
        <v>400000</v>
      </c>
      <c r="H571" s="326">
        <f t="shared" si="109"/>
        <v>400000</v>
      </c>
    </row>
    <row r="572" spans="1:8" ht="12.75">
      <c r="A572" s="283" t="s">
        <v>772</v>
      </c>
      <c r="B572" s="215" t="s">
        <v>718</v>
      </c>
      <c r="C572" s="292" t="s">
        <v>79</v>
      </c>
      <c r="D572" s="292" t="s">
        <v>721</v>
      </c>
      <c r="E572" s="283" t="s">
        <v>10</v>
      </c>
      <c r="F572" s="326">
        <f t="shared" si="109"/>
        <v>400000</v>
      </c>
      <c r="G572" s="326">
        <f t="shared" si="109"/>
        <v>400000</v>
      </c>
      <c r="H572" s="326">
        <f t="shared" si="109"/>
        <v>400000</v>
      </c>
    </row>
    <row r="573" spans="1:8" ht="12.75">
      <c r="A573" s="283" t="s">
        <v>773</v>
      </c>
      <c r="B573" s="281" t="s">
        <v>168</v>
      </c>
      <c r="C573" s="292" t="s">
        <v>79</v>
      </c>
      <c r="D573" s="292" t="s">
        <v>721</v>
      </c>
      <c r="E573" s="283" t="s">
        <v>611</v>
      </c>
      <c r="F573" s="280">
        <v>400000</v>
      </c>
      <c r="G573" s="280">
        <v>400000</v>
      </c>
      <c r="H573" s="280">
        <v>400000</v>
      </c>
    </row>
    <row r="574" spans="1:8" ht="68.25" customHeight="1">
      <c r="A574" s="283" t="s">
        <v>774</v>
      </c>
      <c r="B574" s="287" t="s">
        <v>1340</v>
      </c>
      <c r="C574" s="288" t="s">
        <v>1342</v>
      </c>
      <c r="D574" s="292"/>
      <c r="E574" s="283"/>
      <c r="F574" s="280">
        <f>F575</f>
        <v>1468466</v>
      </c>
      <c r="G574" s="280">
        <f>G575</f>
        <v>1468466</v>
      </c>
      <c r="H574" s="280">
        <f>H575</f>
        <v>1468466</v>
      </c>
    </row>
    <row r="575" spans="1:8" ht="12.75">
      <c r="A575" s="283" t="s">
        <v>775</v>
      </c>
      <c r="B575" s="282" t="s">
        <v>37</v>
      </c>
      <c r="C575" s="288" t="s">
        <v>1342</v>
      </c>
      <c r="D575" s="292" t="s">
        <v>158</v>
      </c>
      <c r="E575" s="283"/>
      <c r="F575" s="280">
        <f aca="true" t="shared" si="110" ref="F575:H577">F576</f>
        <v>1468466</v>
      </c>
      <c r="G575" s="280">
        <f t="shared" si="110"/>
        <v>1468466</v>
      </c>
      <c r="H575" s="280">
        <f t="shared" si="110"/>
        <v>1468466</v>
      </c>
    </row>
    <row r="576" spans="1:8" ht="12.75">
      <c r="A576" s="283" t="s">
        <v>776</v>
      </c>
      <c r="B576" s="282" t="s">
        <v>38</v>
      </c>
      <c r="C576" s="288" t="s">
        <v>1342</v>
      </c>
      <c r="D576" s="292" t="s">
        <v>638</v>
      </c>
      <c r="E576" s="283"/>
      <c r="F576" s="280">
        <f t="shared" si="110"/>
        <v>1468466</v>
      </c>
      <c r="G576" s="280">
        <f t="shared" si="110"/>
        <v>1468466</v>
      </c>
      <c r="H576" s="280">
        <f t="shared" si="110"/>
        <v>1468466</v>
      </c>
    </row>
    <row r="577" spans="1:8" ht="12.75">
      <c r="A577" s="283" t="s">
        <v>818</v>
      </c>
      <c r="B577" s="215" t="s">
        <v>313</v>
      </c>
      <c r="C577" s="288" t="s">
        <v>1342</v>
      </c>
      <c r="D577" s="292" t="s">
        <v>638</v>
      </c>
      <c r="E577" s="283" t="s">
        <v>16</v>
      </c>
      <c r="F577" s="280">
        <f t="shared" si="110"/>
        <v>1468466</v>
      </c>
      <c r="G577" s="280">
        <f t="shared" si="110"/>
        <v>1468466</v>
      </c>
      <c r="H577" s="280">
        <f t="shared" si="110"/>
        <v>1468466</v>
      </c>
    </row>
    <row r="578" spans="1:8" ht="12.75">
      <c r="A578" s="283" t="s">
        <v>819</v>
      </c>
      <c r="B578" s="296" t="s">
        <v>280</v>
      </c>
      <c r="C578" s="288" t="s">
        <v>1342</v>
      </c>
      <c r="D578" s="292" t="s">
        <v>638</v>
      </c>
      <c r="E578" s="283" t="s">
        <v>295</v>
      </c>
      <c r="F578" s="297">
        <v>1468466</v>
      </c>
      <c r="G578" s="297">
        <v>1468466</v>
      </c>
      <c r="H578" s="297">
        <v>1468466</v>
      </c>
    </row>
    <row r="579" spans="1:8" ht="102">
      <c r="A579" s="283" t="s">
        <v>820</v>
      </c>
      <c r="B579" s="282" t="s">
        <v>1034</v>
      </c>
      <c r="C579" s="158" t="s">
        <v>814</v>
      </c>
      <c r="D579" s="292"/>
      <c r="E579" s="283"/>
      <c r="F579" s="326">
        <f aca="true" t="shared" si="111" ref="F579:H582">F580</f>
        <v>670866</v>
      </c>
      <c r="G579" s="326">
        <f t="shared" si="111"/>
        <v>670866</v>
      </c>
      <c r="H579" s="326">
        <f t="shared" si="111"/>
        <v>670866</v>
      </c>
    </row>
    <row r="580" spans="1:8" ht="51">
      <c r="A580" s="283" t="s">
        <v>821</v>
      </c>
      <c r="B580" s="282" t="s">
        <v>4</v>
      </c>
      <c r="C580" s="158" t="s">
        <v>814</v>
      </c>
      <c r="D580" s="283" t="s">
        <v>339</v>
      </c>
      <c r="E580" s="283"/>
      <c r="F580" s="326">
        <f t="shared" si="111"/>
        <v>670866</v>
      </c>
      <c r="G580" s="326">
        <f t="shared" si="111"/>
        <v>670866</v>
      </c>
      <c r="H580" s="326">
        <f t="shared" si="111"/>
        <v>670866</v>
      </c>
    </row>
    <row r="581" spans="1:8" ht="12.75">
      <c r="A581" s="283" t="s">
        <v>822</v>
      </c>
      <c r="B581" s="282" t="s">
        <v>29</v>
      </c>
      <c r="C581" s="158" t="s">
        <v>814</v>
      </c>
      <c r="D581" s="283" t="s">
        <v>356</v>
      </c>
      <c r="E581" s="283"/>
      <c r="F581" s="326">
        <f t="shared" si="111"/>
        <v>670866</v>
      </c>
      <c r="G581" s="326">
        <f t="shared" si="111"/>
        <v>670866</v>
      </c>
      <c r="H581" s="326">
        <f t="shared" si="111"/>
        <v>670866</v>
      </c>
    </row>
    <row r="582" spans="1:8" ht="12.75">
      <c r="A582" s="283" t="s">
        <v>1774</v>
      </c>
      <c r="B582" s="215" t="s">
        <v>718</v>
      </c>
      <c r="C582" s="158" t="s">
        <v>814</v>
      </c>
      <c r="D582" s="283" t="s">
        <v>356</v>
      </c>
      <c r="E582" s="283" t="s">
        <v>10</v>
      </c>
      <c r="F582" s="326">
        <f t="shared" si="111"/>
        <v>670866</v>
      </c>
      <c r="G582" s="326">
        <f t="shared" si="111"/>
        <v>670866</v>
      </c>
      <c r="H582" s="326">
        <f t="shared" si="111"/>
        <v>670866</v>
      </c>
    </row>
    <row r="583" spans="1:8" ht="38.25">
      <c r="A583" s="283" t="s">
        <v>823</v>
      </c>
      <c r="B583" s="281" t="s">
        <v>558</v>
      </c>
      <c r="C583" s="158" t="s">
        <v>814</v>
      </c>
      <c r="D583" s="283" t="s">
        <v>356</v>
      </c>
      <c r="E583" s="283" t="s">
        <v>285</v>
      </c>
      <c r="F583" s="280">
        <v>670866</v>
      </c>
      <c r="G583" s="280">
        <v>670866</v>
      </c>
      <c r="H583" s="280">
        <v>670866</v>
      </c>
    </row>
    <row r="584" spans="1:8" ht="114.75">
      <c r="A584" s="283" t="s">
        <v>824</v>
      </c>
      <c r="B584" s="282" t="s">
        <v>1035</v>
      </c>
      <c r="C584" s="158" t="s">
        <v>964</v>
      </c>
      <c r="D584" s="283"/>
      <c r="E584" s="283"/>
      <c r="F584" s="280">
        <f aca="true" t="shared" si="112" ref="F584:H587">F585</f>
        <v>670866</v>
      </c>
      <c r="G584" s="280">
        <f t="shared" si="112"/>
        <v>670866</v>
      </c>
      <c r="H584" s="280">
        <f t="shared" si="112"/>
        <v>670866</v>
      </c>
    </row>
    <row r="585" spans="1:8" ht="51">
      <c r="A585" s="283" t="s">
        <v>825</v>
      </c>
      <c r="B585" s="282" t="s">
        <v>4</v>
      </c>
      <c r="C585" s="158" t="s">
        <v>964</v>
      </c>
      <c r="D585" s="283" t="s">
        <v>339</v>
      </c>
      <c r="E585" s="283"/>
      <c r="F585" s="280">
        <f t="shared" si="112"/>
        <v>670866</v>
      </c>
      <c r="G585" s="280">
        <f t="shared" si="112"/>
        <v>670866</v>
      </c>
      <c r="H585" s="280">
        <f t="shared" si="112"/>
        <v>670866</v>
      </c>
    </row>
    <row r="586" spans="1:8" ht="12.75">
      <c r="A586" s="283" t="s">
        <v>826</v>
      </c>
      <c r="B586" s="282" t="s">
        <v>29</v>
      </c>
      <c r="C586" s="158" t="s">
        <v>964</v>
      </c>
      <c r="D586" s="283" t="s">
        <v>356</v>
      </c>
      <c r="E586" s="283"/>
      <c r="F586" s="280">
        <f t="shared" si="112"/>
        <v>670866</v>
      </c>
      <c r="G586" s="280">
        <f t="shared" si="112"/>
        <v>670866</v>
      </c>
      <c r="H586" s="280">
        <f t="shared" si="112"/>
        <v>670866</v>
      </c>
    </row>
    <row r="587" spans="1:8" ht="12.75">
      <c r="A587" s="283" t="s">
        <v>827</v>
      </c>
      <c r="B587" s="215" t="s">
        <v>718</v>
      </c>
      <c r="C587" s="158" t="s">
        <v>964</v>
      </c>
      <c r="D587" s="283" t="s">
        <v>356</v>
      </c>
      <c r="E587" s="283" t="s">
        <v>10</v>
      </c>
      <c r="F587" s="280">
        <f t="shared" si="112"/>
        <v>670866</v>
      </c>
      <c r="G587" s="280">
        <f t="shared" si="112"/>
        <v>670866</v>
      </c>
      <c r="H587" s="280">
        <f t="shared" si="112"/>
        <v>670866</v>
      </c>
    </row>
    <row r="588" spans="1:8" ht="38.25">
      <c r="A588" s="283" t="s">
        <v>828</v>
      </c>
      <c r="B588" s="281" t="s">
        <v>558</v>
      </c>
      <c r="C588" s="158" t="s">
        <v>964</v>
      </c>
      <c r="D588" s="283" t="s">
        <v>356</v>
      </c>
      <c r="E588" s="283" t="s">
        <v>285</v>
      </c>
      <c r="F588" s="280">
        <v>670866</v>
      </c>
      <c r="G588" s="280">
        <v>670866</v>
      </c>
      <c r="H588" s="280">
        <v>670866</v>
      </c>
    </row>
    <row r="589" spans="1:8" ht="127.5">
      <c r="A589" s="283" t="s">
        <v>829</v>
      </c>
      <c r="B589" s="282" t="s">
        <v>1341</v>
      </c>
      <c r="C589" s="288" t="s">
        <v>1343</v>
      </c>
      <c r="D589" s="283"/>
      <c r="E589" s="283"/>
      <c r="F589" s="280">
        <f>F590</f>
        <v>824904</v>
      </c>
      <c r="G589" s="280">
        <f>G590</f>
        <v>824904</v>
      </c>
      <c r="H589" s="280">
        <f>H590</f>
        <v>824904</v>
      </c>
    </row>
    <row r="590" spans="1:8" ht="12.75">
      <c r="A590" s="283" t="s">
        <v>830</v>
      </c>
      <c r="B590" s="282" t="s">
        <v>37</v>
      </c>
      <c r="C590" s="288" t="s">
        <v>1343</v>
      </c>
      <c r="D590" s="292" t="s">
        <v>158</v>
      </c>
      <c r="E590" s="283"/>
      <c r="F590" s="280">
        <f aca="true" t="shared" si="113" ref="F590:H592">F591</f>
        <v>824904</v>
      </c>
      <c r="G590" s="280">
        <f t="shared" si="113"/>
        <v>824904</v>
      </c>
      <c r="H590" s="280">
        <f t="shared" si="113"/>
        <v>824904</v>
      </c>
    </row>
    <row r="591" spans="1:8" ht="12.75">
      <c r="A591" s="283" t="s">
        <v>831</v>
      </c>
      <c r="B591" s="282" t="s">
        <v>38</v>
      </c>
      <c r="C591" s="288" t="s">
        <v>1343</v>
      </c>
      <c r="D591" s="292" t="s">
        <v>638</v>
      </c>
      <c r="E591" s="283"/>
      <c r="F591" s="280">
        <f t="shared" si="113"/>
        <v>824904</v>
      </c>
      <c r="G591" s="280">
        <f t="shared" si="113"/>
        <v>824904</v>
      </c>
      <c r="H591" s="280">
        <f t="shared" si="113"/>
        <v>824904</v>
      </c>
    </row>
    <row r="592" spans="1:8" ht="12.75">
      <c r="A592" s="283" t="s">
        <v>840</v>
      </c>
      <c r="B592" s="215" t="s">
        <v>313</v>
      </c>
      <c r="C592" s="288" t="s">
        <v>1343</v>
      </c>
      <c r="D592" s="292" t="s">
        <v>638</v>
      </c>
      <c r="E592" s="283" t="s">
        <v>16</v>
      </c>
      <c r="F592" s="280">
        <f t="shared" si="113"/>
        <v>824904</v>
      </c>
      <c r="G592" s="280">
        <f t="shared" si="113"/>
        <v>824904</v>
      </c>
      <c r="H592" s="280">
        <f t="shared" si="113"/>
        <v>824904</v>
      </c>
    </row>
    <row r="593" spans="1:8" ht="12.75">
      <c r="A593" s="283" t="s">
        <v>841</v>
      </c>
      <c r="B593" s="296" t="s">
        <v>280</v>
      </c>
      <c r="C593" s="288" t="s">
        <v>1343</v>
      </c>
      <c r="D593" s="292" t="s">
        <v>638</v>
      </c>
      <c r="E593" s="283" t="s">
        <v>295</v>
      </c>
      <c r="F593" s="297">
        <v>824904</v>
      </c>
      <c r="G593" s="297">
        <v>824904</v>
      </c>
      <c r="H593" s="297">
        <v>824904</v>
      </c>
    </row>
    <row r="594" spans="1:8" s="324" customFormat="1" ht="25.5">
      <c r="A594" s="283" t="s">
        <v>842</v>
      </c>
      <c r="B594" s="325" t="s">
        <v>27</v>
      </c>
      <c r="C594" s="278" t="s">
        <v>132</v>
      </c>
      <c r="D594" s="322"/>
      <c r="E594" s="322"/>
      <c r="F594" s="323">
        <f>F600+F595+F605+F610</f>
        <v>1219900</v>
      </c>
      <c r="G594" s="323">
        <f>G600+G595+G605+G610</f>
        <v>1027500</v>
      </c>
      <c r="H594" s="323">
        <f>H600+H595+H605+H610</f>
        <v>198300</v>
      </c>
    </row>
    <row r="595" spans="1:8" ht="51">
      <c r="A595" s="283" t="s">
        <v>843</v>
      </c>
      <c r="B595" s="282" t="s">
        <v>1038</v>
      </c>
      <c r="C595" s="158" t="s">
        <v>134</v>
      </c>
      <c r="D595" s="283"/>
      <c r="E595" s="283"/>
      <c r="F595" s="326">
        <f aca="true" t="shared" si="114" ref="F595:H598">F596</f>
        <v>806000</v>
      </c>
      <c r="G595" s="326">
        <f t="shared" si="114"/>
        <v>829200</v>
      </c>
      <c r="H595" s="326">
        <f t="shared" si="114"/>
        <v>0</v>
      </c>
    </row>
    <row r="596" spans="1:8" ht="12.75">
      <c r="A596" s="283" t="s">
        <v>844</v>
      </c>
      <c r="B596" s="282" t="s">
        <v>366</v>
      </c>
      <c r="C596" s="158" t="s">
        <v>134</v>
      </c>
      <c r="D596" s="283" t="s">
        <v>708</v>
      </c>
      <c r="E596" s="283"/>
      <c r="F596" s="326">
        <f t="shared" si="114"/>
        <v>806000</v>
      </c>
      <c r="G596" s="326">
        <f t="shared" si="114"/>
        <v>829200</v>
      </c>
      <c r="H596" s="326">
        <f t="shared" si="114"/>
        <v>0</v>
      </c>
    </row>
    <row r="597" spans="1:8" ht="12.75">
      <c r="A597" s="283" t="s">
        <v>845</v>
      </c>
      <c r="B597" s="282" t="s">
        <v>41</v>
      </c>
      <c r="C597" s="158" t="s">
        <v>134</v>
      </c>
      <c r="D597" s="283" t="s">
        <v>647</v>
      </c>
      <c r="E597" s="283"/>
      <c r="F597" s="326">
        <f t="shared" si="114"/>
        <v>806000</v>
      </c>
      <c r="G597" s="326">
        <f t="shared" si="114"/>
        <v>829200</v>
      </c>
      <c r="H597" s="326">
        <f t="shared" si="114"/>
        <v>0</v>
      </c>
    </row>
    <row r="598" spans="1:8" ht="12.75">
      <c r="A598" s="283" t="s">
        <v>946</v>
      </c>
      <c r="B598" s="215" t="s">
        <v>629</v>
      </c>
      <c r="C598" s="158" t="s">
        <v>134</v>
      </c>
      <c r="D598" s="283" t="s">
        <v>647</v>
      </c>
      <c r="E598" s="283" t="s">
        <v>45</v>
      </c>
      <c r="F598" s="326">
        <f t="shared" si="114"/>
        <v>806000</v>
      </c>
      <c r="G598" s="326">
        <f t="shared" si="114"/>
        <v>829200</v>
      </c>
      <c r="H598" s="326">
        <f t="shared" si="114"/>
        <v>0</v>
      </c>
    </row>
    <row r="599" spans="1:8" ht="12.75">
      <c r="A599" s="283" t="s">
        <v>846</v>
      </c>
      <c r="B599" s="215" t="s">
        <v>44</v>
      </c>
      <c r="C599" s="158" t="s">
        <v>134</v>
      </c>
      <c r="D599" s="283" t="s">
        <v>647</v>
      </c>
      <c r="E599" s="283" t="s">
        <v>46</v>
      </c>
      <c r="F599" s="280">
        <v>806000</v>
      </c>
      <c r="G599" s="280">
        <v>829200</v>
      </c>
      <c r="H599" s="280">
        <v>0</v>
      </c>
    </row>
    <row r="600" spans="1:8" ht="63.75">
      <c r="A600" s="283" t="s">
        <v>847</v>
      </c>
      <c r="B600" s="282" t="s">
        <v>1037</v>
      </c>
      <c r="C600" s="158" t="s">
        <v>133</v>
      </c>
      <c r="D600" s="283"/>
      <c r="E600" s="283"/>
      <c r="F600" s="326">
        <f aca="true" t="shared" si="115" ref="F600:H608">F601</f>
        <v>46900</v>
      </c>
      <c r="G600" s="326">
        <f t="shared" si="115"/>
        <v>46900</v>
      </c>
      <c r="H600" s="326">
        <f t="shared" si="115"/>
        <v>46900</v>
      </c>
    </row>
    <row r="601" spans="1:8" ht="12.75">
      <c r="A601" s="283" t="s">
        <v>1086</v>
      </c>
      <c r="B601" s="282" t="s">
        <v>366</v>
      </c>
      <c r="C601" s="158" t="s">
        <v>133</v>
      </c>
      <c r="D601" s="283" t="s">
        <v>708</v>
      </c>
      <c r="E601" s="283"/>
      <c r="F601" s="326">
        <f t="shared" si="115"/>
        <v>46900</v>
      </c>
      <c r="G601" s="326">
        <f t="shared" si="115"/>
        <v>46900</v>
      </c>
      <c r="H601" s="326">
        <f t="shared" si="115"/>
        <v>46900</v>
      </c>
    </row>
    <row r="602" spans="1:8" ht="12.75">
      <c r="A602" s="283" t="s">
        <v>1087</v>
      </c>
      <c r="B602" s="282" t="s">
        <v>41</v>
      </c>
      <c r="C602" s="158" t="s">
        <v>133</v>
      </c>
      <c r="D602" s="283" t="s">
        <v>647</v>
      </c>
      <c r="E602" s="283"/>
      <c r="F602" s="326">
        <f t="shared" si="115"/>
        <v>46900</v>
      </c>
      <c r="G602" s="326">
        <f t="shared" si="115"/>
        <v>46900</v>
      </c>
      <c r="H602" s="326">
        <f t="shared" si="115"/>
        <v>46900</v>
      </c>
    </row>
    <row r="603" spans="1:8" ht="12.75">
      <c r="A603" s="283" t="s">
        <v>1088</v>
      </c>
      <c r="B603" s="215" t="s">
        <v>718</v>
      </c>
      <c r="C603" s="158" t="s">
        <v>133</v>
      </c>
      <c r="D603" s="283" t="s">
        <v>647</v>
      </c>
      <c r="E603" s="283" t="s">
        <v>10</v>
      </c>
      <c r="F603" s="326">
        <f t="shared" si="115"/>
        <v>46900</v>
      </c>
      <c r="G603" s="326">
        <f t="shared" si="115"/>
        <v>46900</v>
      </c>
      <c r="H603" s="326">
        <f t="shared" si="115"/>
        <v>46900</v>
      </c>
    </row>
    <row r="604" spans="1:8" ht="12.75">
      <c r="A604" s="283" t="s">
        <v>848</v>
      </c>
      <c r="B604" s="282" t="s">
        <v>168</v>
      </c>
      <c r="C604" s="158" t="s">
        <v>133</v>
      </c>
      <c r="D604" s="283" t="s">
        <v>647</v>
      </c>
      <c r="E604" s="283" t="s">
        <v>611</v>
      </c>
      <c r="F604" s="280">
        <v>46900</v>
      </c>
      <c r="G604" s="280">
        <v>46900</v>
      </c>
      <c r="H604" s="280">
        <v>46900</v>
      </c>
    </row>
    <row r="605" spans="1:8" ht="72" customHeight="1">
      <c r="A605" s="283" t="s">
        <v>849</v>
      </c>
      <c r="B605" s="281" t="s">
        <v>1640</v>
      </c>
      <c r="C605" s="158" t="s">
        <v>1349</v>
      </c>
      <c r="D605" s="158"/>
      <c r="E605" s="283"/>
      <c r="F605" s="326">
        <f t="shared" si="115"/>
        <v>151400</v>
      </c>
      <c r="G605" s="326">
        <f t="shared" si="115"/>
        <v>151400</v>
      </c>
      <c r="H605" s="326">
        <f t="shared" si="115"/>
        <v>151400</v>
      </c>
    </row>
    <row r="606" spans="1:8" ht="12.75">
      <c r="A606" s="283" t="s">
        <v>850</v>
      </c>
      <c r="B606" s="282" t="s">
        <v>366</v>
      </c>
      <c r="C606" s="158" t="s">
        <v>1349</v>
      </c>
      <c r="D606" s="158" t="s">
        <v>708</v>
      </c>
      <c r="E606" s="283"/>
      <c r="F606" s="326">
        <f t="shared" si="115"/>
        <v>151400</v>
      </c>
      <c r="G606" s="326">
        <f t="shared" si="115"/>
        <v>151400</v>
      </c>
      <c r="H606" s="326">
        <f t="shared" si="115"/>
        <v>151400</v>
      </c>
    </row>
    <row r="607" spans="1:8" ht="12.75">
      <c r="A607" s="283" t="s">
        <v>851</v>
      </c>
      <c r="B607" s="282" t="s">
        <v>1557</v>
      </c>
      <c r="C607" s="158" t="s">
        <v>1349</v>
      </c>
      <c r="D607" s="158" t="s">
        <v>324</v>
      </c>
      <c r="E607" s="283"/>
      <c r="F607" s="326">
        <f t="shared" si="115"/>
        <v>151400</v>
      </c>
      <c r="G607" s="326">
        <f t="shared" si="115"/>
        <v>151400</v>
      </c>
      <c r="H607" s="326">
        <f t="shared" si="115"/>
        <v>151400</v>
      </c>
    </row>
    <row r="608" spans="1:8" ht="12.75">
      <c r="A608" s="283" t="s">
        <v>852</v>
      </c>
      <c r="B608" s="215" t="s">
        <v>796</v>
      </c>
      <c r="C608" s="158" t="s">
        <v>1349</v>
      </c>
      <c r="D608" s="158" t="s">
        <v>324</v>
      </c>
      <c r="E608" s="283" t="s">
        <v>15</v>
      </c>
      <c r="F608" s="326">
        <f t="shared" si="115"/>
        <v>151400</v>
      </c>
      <c r="G608" s="326">
        <f t="shared" si="115"/>
        <v>151400</v>
      </c>
      <c r="H608" s="326">
        <f t="shared" si="115"/>
        <v>151400</v>
      </c>
    </row>
    <row r="609" spans="1:8" ht="12.75">
      <c r="A609" s="283" t="s">
        <v>853</v>
      </c>
      <c r="B609" s="215" t="s">
        <v>797</v>
      </c>
      <c r="C609" s="158" t="s">
        <v>1349</v>
      </c>
      <c r="D609" s="158" t="s">
        <v>324</v>
      </c>
      <c r="E609" s="283" t="s">
        <v>388</v>
      </c>
      <c r="F609" s="280">
        <v>151400</v>
      </c>
      <c r="G609" s="280">
        <v>151400</v>
      </c>
      <c r="H609" s="280">
        <v>151400</v>
      </c>
    </row>
    <row r="610" spans="1:8" ht="51">
      <c r="A610" s="283" t="s">
        <v>854</v>
      </c>
      <c r="B610" s="282" t="s">
        <v>1650</v>
      </c>
      <c r="C610" s="283" t="s">
        <v>1561</v>
      </c>
      <c r="D610" s="158"/>
      <c r="E610" s="283"/>
      <c r="F610" s="280">
        <f>F611</f>
        <v>215600</v>
      </c>
      <c r="G610" s="280">
        <f aca="true" t="shared" si="116" ref="G610:H613">G611</f>
        <v>0</v>
      </c>
      <c r="H610" s="280">
        <f t="shared" si="116"/>
        <v>0</v>
      </c>
    </row>
    <row r="611" spans="1:8" ht="12.75">
      <c r="A611" s="283" t="s">
        <v>632</v>
      </c>
      <c r="B611" s="282" t="s">
        <v>366</v>
      </c>
      <c r="C611" s="283" t="s">
        <v>1561</v>
      </c>
      <c r="D611" s="158" t="s">
        <v>708</v>
      </c>
      <c r="E611" s="283"/>
      <c r="F611" s="280">
        <f>F612</f>
        <v>215600</v>
      </c>
      <c r="G611" s="280">
        <f t="shared" si="116"/>
        <v>0</v>
      </c>
      <c r="H611" s="280">
        <f t="shared" si="116"/>
        <v>0</v>
      </c>
    </row>
    <row r="612" spans="1:8" ht="12.75">
      <c r="A612" s="283" t="s">
        <v>855</v>
      </c>
      <c r="B612" s="282" t="s">
        <v>1557</v>
      </c>
      <c r="C612" s="283" t="s">
        <v>1561</v>
      </c>
      <c r="D612" s="158" t="s">
        <v>324</v>
      </c>
      <c r="E612" s="283"/>
      <c r="F612" s="280">
        <f>F613</f>
        <v>215600</v>
      </c>
      <c r="G612" s="280">
        <f t="shared" si="116"/>
        <v>0</v>
      </c>
      <c r="H612" s="280">
        <f t="shared" si="116"/>
        <v>0</v>
      </c>
    </row>
    <row r="613" spans="1:8" ht="25.5">
      <c r="A613" s="283" t="s">
        <v>1775</v>
      </c>
      <c r="B613" s="281" t="s">
        <v>754</v>
      </c>
      <c r="C613" s="283" t="s">
        <v>1561</v>
      </c>
      <c r="D613" s="158" t="s">
        <v>324</v>
      </c>
      <c r="E613" s="283" t="s">
        <v>730</v>
      </c>
      <c r="F613" s="280">
        <f>F614</f>
        <v>215600</v>
      </c>
      <c r="G613" s="280">
        <f t="shared" si="116"/>
        <v>0</v>
      </c>
      <c r="H613" s="280">
        <f t="shared" si="116"/>
        <v>0</v>
      </c>
    </row>
    <row r="614" spans="1:8" ht="14.25" customHeight="1">
      <c r="A614" s="283" t="s">
        <v>1776</v>
      </c>
      <c r="B614" s="282" t="s">
        <v>143</v>
      </c>
      <c r="C614" s="283" t="s">
        <v>1561</v>
      </c>
      <c r="D614" s="158" t="s">
        <v>324</v>
      </c>
      <c r="E614" s="283" t="s">
        <v>144</v>
      </c>
      <c r="F614" s="280">
        <f>189000+26600</f>
        <v>215600</v>
      </c>
      <c r="G614" s="280">
        <v>0</v>
      </c>
      <c r="H614" s="280">
        <v>0</v>
      </c>
    </row>
    <row r="615" spans="1:8" s="324" customFormat="1" ht="25.5">
      <c r="A615" s="283" t="s">
        <v>1777</v>
      </c>
      <c r="B615" s="327" t="s">
        <v>34</v>
      </c>
      <c r="C615" s="278" t="s">
        <v>53</v>
      </c>
      <c r="D615" s="322"/>
      <c r="E615" s="322"/>
      <c r="F615" s="323">
        <f aca="true" t="shared" si="117" ref="F615:H616">F616</f>
        <v>1897379</v>
      </c>
      <c r="G615" s="323">
        <f t="shared" si="117"/>
        <v>1897379</v>
      </c>
      <c r="H615" s="323">
        <f t="shared" si="117"/>
        <v>1197379</v>
      </c>
    </row>
    <row r="616" spans="1:8" ht="12.75">
      <c r="A616" s="283" t="s">
        <v>856</v>
      </c>
      <c r="B616" s="281" t="s">
        <v>567</v>
      </c>
      <c r="C616" s="158" t="s">
        <v>54</v>
      </c>
      <c r="D616" s="283"/>
      <c r="E616" s="283"/>
      <c r="F616" s="326">
        <f t="shared" si="117"/>
        <v>1897379</v>
      </c>
      <c r="G616" s="326">
        <f t="shared" si="117"/>
        <v>1897379</v>
      </c>
      <c r="H616" s="326">
        <f t="shared" si="117"/>
        <v>1197379</v>
      </c>
    </row>
    <row r="617" spans="1:8" ht="51">
      <c r="A617" s="283" t="s">
        <v>857</v>
      </c>
      <c r="B617" s="281" t="s">
        <v>563</v>
      </c>
      <c r="C617" s="158" t="s">
        <v>55</v>
      </c>
      <c r="D617" s="283"/>
      <c r="E617" s="283"/>
      <c r="F617" s="326">
        <f aca="true" t="shared" si="118" ref="F617:H620">F618</f>
        <v>1897379</v>
      </c>
      <c r="G617" s="326">
        <f t="shared" si="118"/>
        <v>1897379</v>
      </c>
      <c r="H617" s="326">
        <f t="shared" si="118"/>
        <v>1197379</v>
      </c>
    </row>
    <row r="618" spans="1:8" ht="51">
      <c r="A618" s="283" t="s">
        <v>858</v>
      </c>
      <c r="B618" s="282" t="s">
        <v>4</v>
      </c>
      <c r="C618" s="158" t="s">
        <v>55</v>
      </c>
      <c r="D618" s="283" t="s">
        <v>339</v>
      </c>
      <c r="E618" s="283"/>
      <c r="F618" s="326">
        <f t="shared" si="118"/>
        <v>1897379</v>
      </c>
      <c r="G618" s="326">
        <f t="shared" si="118"/>
        <v>1897379</v>
      </c>
      <c r="H618" s="326">
        <f t="shared" si="118"/>
        <v>1197379</v>
      </c>
    </row>
    <row r="619" spans="1:8" ht="12.75">
      <c r="A619" s="283" t="s">
        <v>859</v>
      </c>
      <c r="B619" s="282" t="s">
        <v>29</v>
      </c>
      <c r="C619" s="158" t="s">
        <v>55</v>
      </c>
      <c r="D619" s="283" t="s">
        <v>356</v>
      </c>
      <c r="E619" s="283"/>
      <c r="F619" s="326">
        <f t="shared" si="118"/>
        <v>1897379</v>
      </c>
      <c r="G619" s="326">
        <f t="shared" si="118"/>
        <v>1897379</v>
      </c>
      <c r="H619" s="326">
        <f t="shared" si="118"/>
        <v>1197379</v>
      </c>
    </row>
    <row r="620" spans="1:8" ht="12.75">
      <c r="A620" s="283" t="s">
        <v>860</v>
      </c>
      <c r="B620" s="215" t="s">
        <v>718</v>
      </c>
      <c r="C620" s="158" t="s">
        <v>55</v>
      </c>
      <c r="D620" s="283" t="s">
        <v>356</v>
      </c>
      <c r="E620" s="283" t="s">
        <v>10</v>
      </c>
      <c r="F620" s="326">
        <f t="shared" si="118"/>
        <v>1897379</v>
      </c>
      <c r="G620" s="326">
        <f t="shared" si="118"/>
        <v>1897379</v>
      </c>
      <c r="H620" s="326">
        <f t="shared" si="118"/>
        <v>1197379</v>
      </c>
    </row>
    <row r="621" spans="1:8" ht="25.5">
      <c r="A621" s="283" t="s">
        <v>633</v>
      </c>
      <c r="B621" s="281" t="s">
        <v>28</v>
      </c>
      <c r="C621" s="158" t="s">
        <v>55</v>
      </c>
      <c r="D621" s="283" t="s">
        <v>356</v>
      </c>
      <c r="E621" s="283" t="s">
        <v>283</v>
      </c>
      <c r="F621" s="280">
        <v>1897379</v>
      </c>
      <c r="G621" s="280">
        <v>1897379</v>
      </c>
      <c r="H621" s="280">
        <f>1897379-700000</f>
        <v>1197379</v>
      </c>
    </row>
    <row r="622" spans="1:8" s="324" customFormat="1" ht="25.5">
      <c r="A622" s="283" t="s">
        <v>947</v>
      </c>
      <c r="B622" s="325" t="s">
        <v>35</v>
      </c>
      <c r="C622" s="322" t="s">
        <v>56</v>
      </c>
      <c r="D622" s="322"/>
      <c r="E622" s="322"/>
      <c r="F622" s="323">
        <f aca="true" t="shared" si="119" ref="F622:H623">F623</f>
        <v>1915313</v>
      </c>
      <c r="G622" s="323">
        <f t="shared" si="119"/>
        <v>1924854</v>
      </c>
      <c r="H622" s="323">
        <f t="shared" si="119"/>
        <v>1556854</v>
      </c>
    </row>
    <row r="623" spans="1:8" ht="12.75">
      <c r="A623" s="283" t="s">
        <v>948</v>
      </c>
      <c r="B623" s="282" t="s">
        <v>560</v>
      </c>
      <c r="C623" s="283" t="s">
        <v>57</v>
      </c>
      <c r="D623" s="283"/>
      <c r="E623" s="283"/>
      <c r="F623" s="326">
        <f t="shared" si="119"/>
        <v>1915313</v>
      </c>
      <c r="G623" s="326">
        <f t="shared" si="119"/>
        <v>1924854</v>
      </c>
      <c r="H623" s="326">
        <f t="shared" si="119"/>
        <v>1556854</v>
      </c>
    </row>
    <row r="624" spans="1:8" ht="38.25">
      <c r="A624" s="283" t="s">
        <v>949</v>
      </c>
      <c r="B624" s="281" t="s">
        <v>1039</v>
      </c>
      <c r="C624" s="158" t="s">
        <v>58</v>
      </c>
      <c r="D624" s="283"/>
      <c r="E624" s="283"/>
      <c r="F624" s="326">
        <f>F625+F629+F633</f>
        <v>1915313</v>
      </c>
      <c r="G624" s="326">
        <f>G625+G629+G633</f>
        <v>1924854</v>
      </c>
      <c r="H624" s="326">
        <f>H625+H629+H633</f>
        <v>1556854</v>
      </c>
    </row>
    <row r="625" spans="1:8" ht="51">
      <c r="A625" s="283" t="s">
        <v>950</v>
      </c>
      <c r="B625" s="282" t="s">
        <v>4</v>
      </c>
      <c r="C625" s="158" t="s">
        <v>58</v>
      </c>
      <c r="D625" s="283" t="s">
        <v>339</v>
      </c>
      <c r="E625" s="283"/>
      <c r="F625" s="326">
        <f aca="true" t="shared" si="120" ref="F625:H627">F626</f>
        <v>1367204</v>
      </c>
      <c r="G625" s="326">
        <f t="shared" si="120"/>
        <v>1367204</v>
      </c>
      <c r="H625" s="326">
        <f t="shared" si="120"/>
        <v>1067204</v>
      </c>
    </row>
    <row r="626" spans="1:8" ht="12.75">
      <c r="A626" s="283" t="s">
        <v>951</v>
      </c>
      <c r="B626" s="282" t="s">
        <v>29</v>
      </c>
      <c r="C626" s="158" t="s">
        <v>58</v>
      </c>
      <c r="D626" s="283" t="s">
        <v>356</v>
      </c>
      <c r="E626" s="283"/>
      <c r="F626" s="326">
        <f t="shared" si="120"/>
        <v>1367204</v>
      </c>
      <c r="G626" s="326">
        <f t="shared" si="120"/>
        <v>1367204</v>
      </c>
      <c r="H626" s="326">
        <f t="shared" si="120"/>
        <v>1067204</v>
      </c>
    </row>
    <row r="627" spans="1:8" ht="12.75">
      <c r="A627" s="283" t="s">
        <v>1104</v>
      </c>
      <c r="B627" s="215" t="s">
        <v>718</v>
      </c>
      <c r="C627" s="158" t="s">
        <v>58</v>
      </c>
      <c r="D627" s="283" t="s">
        <v>356</v>
      </c>
      <c r="E627" s="283" t="s">
        <v>10</v>
      </c>
      <c r="F627" s="326">
        <f t="shared" si="120"/>
        <v>1367204</v>
      </c>
      <c r="G627" s="326">
        <f t="shared" si="120"/>
        <v>1367204</v>
      </c>
      <c r="H627" s="326">
        <f t="shared" si="120"/>
        <v>1067204</v>
      </c>
    </row>
    <row r="628" spans="1:8" ht="38.25">
      <c r="A628" s="283" t="s">
        <v>1527</v>
      </c>
      <c r="B628" s="281" t="s">
        <v>725</v>
      </c>
      <c r="C628" s="158" t="s">
        <v>58</v>
      </c>
      <c r="D628" s="283" t="s">
        <v>356</v>
      </c>
      <c r="E628" s="283" t="s">
        <v>284</v>
      </c>
      <c r="F628" s="280">
        <v>1367204</v>
      </c>
      <c r="G628" s="280">
        <v>1367204</v>
      </c>
      <c r="H628" s="280">
        <f>1367204-300000</f>
        <v>1067204</v>
      </c>
    </row>
    <row r="629" spans="1:8" ht="38.25">
      <c r="A629" s="283" t="s">
        <v>1778</v>
      </c>
      <c r="B629" s="282" t="s">
        <v>955</v>
      </c>
      <c r="C629" s="158" t="s">
        <v>58</v>
      </c>
      <c r="D629" s="283" t="s">
        <v>145</v>
      </c>
      <c r="E629" s="283"/>
      <c r="F629" s="326">
        <f aca="true" t="shared" si="121" ref="F629:H631">F630</f>
        <v>538109</v>
      </c>
      <c r="G629" s="326">
        <f t="shared" si="121"/>
        <v>547650</v>
      </c>
      <c r="H629" s="326">
        <f t="shared" si="121"/>
        <v>479650</v>
      </c>
    </row>
    <row r="630" spans="1:8" ht="25.5">
      <c r="A630" s="283" t="s">
        <v>1779</v>
      </c>
      <c r="B630" s="282" t="s">
        <v>390</v>
      </c>
      <c r="C630" s="158" t="s">
        <v>58</v>
      </c>
      <c r="D630" s="283" t="s">
        <v>721</v>
      </c>
      <c r="E630" s="283"/>
      <c r="F630" s="326">
        <f t="shared" si="121"/>
        <v>538109</v>
      </c>
      <c r="G630" s="326">
        <f t="shared" si="121"/>
        <v>547650</v>
      </c>
      <c r="H630" s="326">
        <f t="shared" si="121"/>
        <v>479650</v>
      </c>
    </row>
    <row r="631" spans="1:8" ht="12.75">
      <c r="A631" s="283" t="s">
        <v>750</v>
      </c>
      <c r="B631" s="215" t="s">
        <v>718</v>
      </c>
      <c r="C631" s="158" t="s">
        <v>58</v>
      </c>
      <c r="D631" s="283" t="s">
        <v>721</v>
      </c>
      <c r="E631" s="283" t="s">
        <v>10</v>
      </c>
      <c r="F631" s="326">
        <f t="shared" si="121"/>
        <v>538109</v>
      </c>
      <c r="G631" s="326">
        <f t="shared" si="121"/>
        <v>547650</v>
      </c>
      <c r="H631" s="326">
        <f t="shared" si="121"/>
        <v>479650</v>
      </c>
    </row>
    <row r="632" spans="1:8" ht="38.25">
      <c r="A632" s="283" t="s">
        <v>1105</v>
      </c>
      <c r="B632" s="281" t="s">
        <v>725</v>
      </c>
      <c r="C632" s="158" t="s">
        <v>58</v>
      </c>
      <c r="D632" s="283" t="s">
        <v>721</v>
      </c>
      <c r="E632" s="283" t="s">
        <v>284</v>
      </c>
      <c r="F632" s="280">
        <f>938109-400000</f>
        <v>538109</v>
      </c>
      <c r="G632" s="280">
        <v>547650</v>
      </c>
      <c r="H632" s="280">
        <v>479650</v>
      </c>
    </row>
    <row r="633" spans="1:8" ht="12.75">
      <c r="A633" s="283" t="s">
        <v>1106</v>
      </c>
      <c r="B633" s="282" t="s">
        <v>32</v>
      </c>
      <c r="C633" s="158" t="s">
        <v>58</v>
      </c>
      <c r="D633" s="283" t="s">
        <v>31</v>
      </c>
      <c r="E633" s="283"/>
      <c r="F633" s="326">
        <f aca="true" t="shared" si="122" ref="F633:H635">F634</f>
        <v>10000</v>
      </c>
      <c r="G633" s="326">
        <f t="shared" si="122"/>
        <v>10000</v>
      </c>
      <c r="H633" s="326">
        <f t="shared" si="122"/>
        <v>10000</v>
      </c>
    </row>
    <row r="634" spans="1:8" ht="12.75">
      <c r="A634" s="283" t="s">
        <v>1107</v>
      </c>
      <c r="B634" s="282" t="s">
        <v>33</v>
      </c>
      <c r="C634" s="158" t="s">
        <v>58</v>
      </c>
      <c r="D634" s="283" t="s">
        <v>30</v>
      </c>
      <c r="E634" s="283"/>
      <c r="F634" s="326">
        <f t="shared" si="122"/>
        <v>10000</v>
      </c>
      <c r="G634" s="326">
        <f t="shared" si="122"/>
        <v>10000</v>
      </c>
      <c r="H634" s="326">
        <f t="shared" si="122"/>
        <v>10000</v>
      </c>
    </row>
    <row r="635" spans="1:8" ht="12.75">
      <c r="A635" s="283" t="s">
        <v>1108</v>
      </c>
      <c r="B635" s="215" t="s">
        <v>718</v>
      </c>
      <c r="C635" s="158" t="s">
        <v>58</v>
      </c>
      <c r="D635" s="283" t="s">
        <v>30</v>
      </c>
      <c r="E635" s="283" t="s">
        <v>10</v>
      </c>
      <c r="F635" s="326">
        <f t="shared" si="122"/>
        <v>10000</v>
      </c>
      <c r="G635" s="326">
        <f t="shared" si="122"/>
        <v>10000</v>
      </c>
      <c r="H635" s="326">
        <f t="shared" si="122"/>
        <v>10000</v>
      </c>
    </row>
    <row r="636" spans="1:8" ht="38.25">
      <c r="A636" s="283" t="s">
        <v>1109</v>
      </c>
      <c r="B636" s="281" t="s">
        <v>725</v>
      </c>
      <c r="C636" s="158" t="s">
        <v>58</v>
      </c>
      <c r="D636" s="283" t="s">
        <v>30</v>
      </c>
      <c r="E636" s="283" t="s">
        <v>284</v>
      </c>
      <c r="F636" s="280">
        <v>10000</v>
      </c>
      <c r="G636" s="280">
        <v>10000</v>
      </c>
      <c r="H636" s="280">
        <v>10000</v>
      </c>
    </row>
    <row r="637" spans="1:8" s="324" customFormat="1" ht="25.5">
      <c r="A637" s="283" t="s">
        <v>1110</v>
      </c>
      <c r="B637" s="327" t="s">
        <v>564</v>
      </c>
      <c r="C637" s="278" t="s">
        <v>59</v>
      </c>
      <c r="D637" s="322"/>
      <c r="E637" s="322"/>
      <c r="F637" s="323">
        <f>F638</f>
        <v>2049627</v>
      </c>
      <c r="G637" s="323">
        <f>G638</f>
        <v>2003427</v>
      </c>
      <c r="H637" s="323">
        <f>H638</f>
        <v>2001427</v>
      </c>
    </row>
    <row r="638" spans="1:8" ht="12.75">
      <c r="A638" s="283" t="s">
        <v>1111</v>
      </c>
      <c r="B638" s="281" t="s">
        <v>561</v>
      </c>
      <c r="C638" s="158" t="s">
        <v>60</v>
      </c>
      <c r="D638" s="283"/>
      <c r="E638" s="283"/>
      <c r="F638" s="326">
        <f>F639+F648+F653</f>
        <v>2049627</v>
      </c>
      <c r="G638" s="326">
        <f>G639+G648+G653</f>
        <v>2003427</v>
      </c>
      <c r="H638" s="326">
        <f>H639+H648+H653</f>
        <v>2001427</v>
      </c>
    </row>
    <row r="639" spans="1:8" ht="43.5" customHeight="1">
      <c r="A639" s="283" t="s">
        <v>1112</v>
      </c>
      <c r="B639" s="281" t="s">
        <v>757</v>
      </c>
      <c r="C639" s="158" t="s">
        <v>61</v>
      </c>
      <c r="D639" s="283"/>
      <c r="E639" s="283"/>
      <c r="F639" s="326">
        <f>F640+F644</f>
        <v>796169</v>
      </c>
      <c r="G639" s="326">
        <f>G640+G644</f>
        <v>749969</v>
      </c>
      <c r="H639" s="326">
        <f>H640+H644</f>
        <v>747969</v>
      </c>
    </row>
    <row r="640" spans="1:8" ht="51">
      <c r="A640" s="283" t="s">
        <v>1113</v>
      </c>
      <c r="B640" s="282" t="s">
        <v>4</v>
      </c>
      <c r="C640" s="158" t="s">
        <v>61</v>
      </c>
      <c r="D640" s="283" t="s">
        <v>339</v>
      </c>
      <c r="E640" s="283"/>
      <c r="F640" s="326">
        <f aca="true" t="shared" si="123" ref="F640:H642">F641</f>
        <v>716814</v>
      </c>
      <c r="G640" s="326">
        <f t="shared" si="123"/>
        <v>688814</v>
      </c>
      <c r="H640" s="326">
        <f t="shared" si="123"/>
        <v>688814</v>
      </c>
    </row>
    <row r="641" spans="1:8" ht="12.75">
      <c r="A641" s="283" t="s">
        <v>1114</v>
      </c>
      <c r="B641" s="282" t="s">
        <v>29</v>
      </c>
      <c r="C641" s="158" t="s">
        <v>61</v>
      </c>
      <c r="D641" s="283" t="s">
        <v>356</v>
      </c>
      <c r="E641" s="283"/>
      <c r="F641" s="326">
        <f t="shared" si="123"/>
        <v>716814</v>
      </c>
      <c r="G641" s="326">
        <f t="shared" si="123"/>
        <v>688814</v>
      </c>
      <c r="H641" s="326">
        <f t="shared" si="123"/>
        <v>688814</v>
      </c>
    </row>
    <row r="642" spans="1:8" ht="12.75">
      <c r="A642" s="283" t="s">
        <v>1115</v>
      </c>
      <c r="B642" s="215" t="s">
        <v>718</v>
      </c>
      <c r="C642" s="158" t="s">
        <v>61</v>
      </c>
      <c r="D642" s="283" t="s">
        <v>356</v>
      </c>
      <c r="E642" s="283" t="s">
        <v>10</v>
      </c>
      <c r="F642" s="326">
        <f t="shared" si="123"/>
        <v>716814</v>
      </c>
      <c r="G642" s="326">
        <f t="shared" si="123"/>
        <v>688814</v>
      </c>
      <c r="H642" s="326">
        <f t="shared" si="123"/>
        <v>688814</v>
      </c>
    </row>
    <row r="643" spans="1:8" ht="25.5">
      <c r="A643" s="283" t="s">
        <v>1133</v>
      </c>
      <c r="B643" s="281" t="s">
        <v>706</v>
      </c>
      <c r="C643" s="158" t="s">
        <v>61</v>
      </c>
      <c r="D643" s="283" t="s">
        <v>356</v>
      </c>
      <c r="E643" s="283" t="s">
        <v>286</v>
      </c>
      <c r="F643" s="280">
        <v>716814</v>
      </c>
      <c r="G643" s="280">
        <v>688814</v>
      </c>
      <c r="H643" s="280">
        <v>688814</v>
      </c>
    </row>
    <row r="644" spans="1:8" ht="38.25">
      <c r="A644" s="283" t="s">
        <v>1134</v>
      </c>
      <c r="B644" s="282" t="s">
        <v>955</v>
      </c>
      <c r="C644" s="158" t="s">
        <v>61</v>
      </c>
      <c r="D644" s="283" t="s">
        <v>145</v>
      </c>
      <c r="E644" s="283"/>
      <c r="F644" s="326">
        <f aca="true" t="shared" si="124" ref="F644:H646">F645</f>
        <v>79355</v>
      </c>
      <c r="G644" s="326">
        <f t="shared" si="124"/>
        <v>61155</v>
      </c>
      <c r="H644" s="326">
        <f t="shared" si="124"/>
        <v>59155</v>
      </c>
    </row>
    <row r="645" spans="1:8" ht="25.5">
      <c r="A645" s="283" t="s">
        <v>1135</v>
      </c>
      <c r="B645" s="282" t="s">
        <v>390</v>
      </c>
      <c r="C645" s="158" t="s">
        <v>61</v>
      </c>
      <c r="D645" s="283" t="s">
        <v>721</v>
      </c>
      <c r="E645" s="283"/>
      <c r="F645" s="326">
        <f t="shared" si="124"/>
        <v>79355</v>
      </c>
      <c r="G645" s="326">
        <f t="shared" si="124"/>
        <v>61155</v>
      </c>
      <c r="H645" s="326">
        <f t="shared" si="124"/>
        <v>59155</v>
      </c>
    </row>
    <row r="646" spans="1:8" ht="12.75">
      <c r="A646" s="283" t="s">
        <v>1136</v>
      </c>
      <c r="B646" s="215" t="s">
        <v>718</v>
      </c>
      <c r="C646" s="158" t="s">
        <v>61</v>
      </c>
      <c r="D646" s="283" t="s">
        <v>721</v>
      </c>
      <c r="E646" s="283" t="s">
        <v>10</v>
      </c>
      <c r="F646" s="326">
        <f t="shared" si="124"/>
        <v>79355</v>
      </c>
      <c r="G646" s="326">
        <f t="shared" si="124"/>
        <v>61155</v>
      </c>
      <c r="H646" s="326">
        <f t="shared" si="124"/>
        <v>59155</v>
      </c>
    </row>
    <row r="647" spans="1:8" ht="25.5">
      <c r="A647" s="283" t="s">
        <v>1137</v>
      </c>
      <c r="B647" s="281" t="s">
        <v>706</v>
      </c>
      <c r="C647" s="158" t="s">
        <v>61</v>
      </c>
      <c r="D647" s="283" t="s">
        <v>721</v>
      </c>
      <c r="E647" s="283" t="s">
        <v>286</v>
      </c>
      <c r="F647" s="280">
        <v>79355</v>
      </c>
      <c r="G647" s="280">
        <v>61155</v>
      </c>
      <c r="H647" s="280">
        <v>59155</v>
      </c>
    </row>
    <row r="648" spans="1:8" ht="38.25">
      <c r="A648" s="283" t="s">
        <v>1138</v>
      </c>
      <c r="B648" s="215" t="s">
        <v>617</v>
      </c>
      <c r="C648" s="158" t="s">
        <v>62</v>
      </c>
      <c r="D648" s="283"/>
      <c r="E648" s="283"/>
      <c r="F648" s="326">
        <f aca="true" t="shared" si="125" ref="F648:H651">F649</f>
        <v>1042226</v>
      </c>
      <c r="G648" s="326">
        <f t="shared" si="125"/>
        <v>1042226</v>
      </c>
      <c r="H648" s="326">
        <f t="shared" si="125"/>
        <v>1042226</v>
      </c>
    </row>
    <row r="649" spans="1:8" ht="51">
      <c r="A649" s="283" t="s">
        <v>1139</v>
      </c>
      <c r="B649" s="282" t="s">
        <v>4</v>
      </c>
      <c r="C649" s="158" t="s">
        <v>62</v>
      </c>
      <c r="D649" s="283" t="s">
        <v>339</v>
      </c>
      <c r="E649" s="283"/>
      <c r="F649" s="326">
        <f t="shared" si="125"/>
        <v>1042226</v>
      </c>
      <c r="G649" s="326">
        <f t="shared" si="125"/>
        <v>1042226</v>
      </c>
      <c r="H649" s="326">
        <f t="shared" si="125"/>
        <v>1042226</v>
      </c>
    </row>
    <row r="650" spans="1:8" ht="12.75">
      <c r="A650" s="283" t="s">
        <v>1140</v>
      </c>
      <c r="B650" s="282" t="s">
        <v>29</v>
      </c>
      <c r="C650" s="158" t="s">
        <v>62</v>
      </c>
      <c r="D650" s="283" t="s">
        <v>356</v>
      </c>
      <c r="E650" s="283"/>
      <c r="F650" s="326">
        <f t="shared" si="125"/>
        <v>1042226</v>
      </c>
      <c r="G650" s="326">
        <f t="shared" si="125"/>
        <v>1042226</v>
      </c>
      <c r="H650" s="326">
        <f t="shared" si="125"/>
        <v>1042226</v>
      </c>
    </row>
    <row r="651" spans="1:8" ht="12.75">
      <c r="A651" s="283" t="s">
        <v>1141</v>
      </c>
      <c r="B651" s="215" t="s">
        <v>718</v>
      </c>
      <c r="C651" s="158" t="s">
        <v>62</v>
      </c>
      <c r="D651" s="283" t="s">
        <v>356</v>
      </c>
      <c r="E651" s="283" t="s">
        <v>10</v>
      </c>
      <c r="F651" s="326">
        <f t="shared" si="125"/>
        <v>1042226</v>
      </c>
      <c r="G651" s="326">
        <f t="shared" si="125"/>
        <v>1042226</v>
      </c>
      <c r="H651" s="326">
        <f t="shared" si="125"/>
        <v>1042226</v>
      </c>
    </row>
    <row r="652" spans="1:8" ht="25.5">
      <c r="A652" s="283" t="s">
        <v>1142</v>
      </c>
      <c r="B652" s="281" t="s">
        <v>706</v>
      </c>
      <c r="C652" s="158" t="s">
        <v>62</v>
      </c>
      <c r="D652" s="283" t="s">
        <v>356</v>
      </c>
      <c r="E652" s="283" t="s">
        <v>286</v>
      </c>
      <c r="F652" s="280">
        <v>1042226</v>
      </c>
      <c r="G652" s="280">
        <v>1042226</v>
      </c>
      <c r="H652" s="280">
        <v>1042226</v>
      </c>
    </row>
    <row r="653" spans="1:8" ht="89.25">
      <c r="A653" s="283" t="s">
        <v>1143</v>
      </c>
      <c r="B653" s="281" t="s">
        <v>815</v>
      </c>
      <c r="C653" s="158" t="s">
        <v>816</v>
      </c>
      <c r="D653" s="283"/>
      <c r="E653" s="283"/>
      <c r="F653" s="326">
        <f>F654+F658</f>
        <v>211232</v>
      </c>
      <c r="G653" s="326">
        <f>G654+G658</f>
        <v>211232</v>
      </c>
      <c r="H653" s="326">
        <f>H654+H658</f>
        <v>211232</v>
      </c>
    </row>
    <row r="654" spans="1:8" ht="51">
      <c r="A654" s="283" t="s">
        <v>1144</v>
      </c>
      <c r="B654" s="282" t="s">
        <v>4</v>
      </c>
      <c r="C654" s="158" t="s">
        <v>816</v>
      </c>
      <c r="D654" s="283" t="s">
        <v>339</v>
      </c>
      <c r="E654" s="283"/>
      <c r="F654" s="326">
        <f aca="true" t="shared" si="126" ref="F654:H656">F655</f>
        <v>210431.2</v>
      </c>
      <c r="G654" s="326">
        <f t="shared" si="126"/>
        <v>210431.2</v>
      </c>
      <c r="H654" s="326">
        <f t="shared" si="126"/>
        <v>210431.2</v>
      </c>
    </row>
    <row r="655" spans="1:8" ht="12.75">
      <c r="A655" s="283" t="s">
        <v>1145</v>
      </c>
      <c r="B655" s="282" t="s">
        <v>29</v>
      </c>
      <c r="C655" s="158" t="s">
        <v>816</v>
      </c>
      <c r="D655" s="283" t="s">
        <v>356</v>
      </c>
      <c r="E655" s="283"/>
      <c r="F655" s="326">
        <f t="shared" si="126"/>
        <v>210431.2</v>
      </c>
      <c r="G655" s="326">
        <f t="shared" si="126"/>
        <v>210431.2</v>
      </c>
      <c r="H655" s="326">
        <f t="shared" si="126"/>
        <v>210431.2</v>
      </c>
    </row>
    <row r="656" spans="1:8" ht="12.75">
      <c r="A656" s="283" t="s">
        <v>1146</v>
      </c>
      <c r="B656" s="215" t="s">
        <v>718</v>
      </c>
      <c r="C656" s="158" t="s">
        <v>816</v>
      </c>
      <c r="D656" s="283" t="s">
        <v>356</v>
      </c>
      <c r="E656" s="283" t="s">
        <v>10</v>
      </c>
      <c r="F656" s="326">
        <f t="shared" si="126"/>
        <v>210431.2</v>
      </c>
      <c r="G656" s="326">
        <f t="shared" si="126"/>
        <v>210431.2</v>
      </c>
      <c r="H656" s="326">
        <f t="shared" si="126"/>
        <v>210431.2</v>
      </c>
    </row>
    <row r="657" spans="1:8" ht="25.5">
      <c r="A657" s="283" t="s">
        <v>1528</v>
      </c>
      <c r="B657" s="281" t="s">
        <v>706</v>
      </c>
      <c r="C657" s="158" t="s">
        <v>816</v>
      </c>
      <c r="D657" s="283" t="s">
        <v>356</v>
      </c>
      <c r="E657" s="283" t="s">
        <v>286</v>
      </c>
      <c r="F657" s="280">
        <v>210431.2</v>
      </c>
      <c r="G657" s="280">
        <v>210431.2</v>
      </c>
      <c r="H657" s="280">
        <v>210431.2</v>
      </c>
    </row>
    <row r="658" spans="1:8" ht="38.25">
      <c r="A658" s="283" t="s">
        <v>1529</v>
      </c>
      <c r="B658" s="282" t="s">
        <v>955</v>
      </c>
      <c r="C658" s="158" t="s">
        <v>816</v>
      </c>
      <c r="D658" s="283" t="s">
        <v>145</v>
      </c>
      <c r="E658" s="283"/>
      <c r="F658" s="280">
        <f>F659</f>
        <v>800.8</v>
      </c>
      <c r="G658" s="280">
        <f aca="true" t="shared" si="127" ref="G658:H660">G659</f>
        <v>800.8</v>
      </c>
      <c r="H658" s="280">
        <f t="shared" si="127"/>
        <v>800.8</v>
      </c>
    </row>
    <row r="659" spans="1:8" ht="25.5">
      <c r="A659" s="283" t="s">
        <v>1530</v>
      </c>
      <c r="B659" s="282" t="s">
        <v>390</v>
      </c>
      <c r="C659" s="158" t="s">
        <v>816</v>
      </c>
      <c r="D659" s="283" t="s">
        <v>721</v>
      </c>
      <c r="E659" s="283"/>
      <c r="F659" s="280">
        <f>F660</f>
        <v>800.8</v>
      </c>
      <c r="G659" s="280">
        <f t="shared" si="127"/>
        <v>800.8</v>
      </c>
      <c r="H659" s="280">
        <f t="shared" si="127"/>
        <v>800.8</v>
      </c>
    </row>
    <row r="660" spans="1:8" ht="12.75">
      <c r="A660" s="283" t="s">
        <v>1147</v>
      </c>
      <c r="B660" s="215" t="s">
        <v>718</v>
      </c>
      <c r="C660" s="158" t="s">
        <v>816</v>
      </c>
      <c r="D660" s="283" t="s">
        <v>721</v>
      </c>
      <c r="E660" s="283" t="s">
        <v>10</v>
      </c>
      <c r="F660" s="280">
        <f>F661</f>
        <v>800.8</v>
      </c>
      <c r="G660" s="280">
        <f t="shared" si="127"/>
        <v>800.8</v>
      </c>
      <c r="H660" s="280">
        <f t="shared" si="127"/>
        <v>800.8</v>
      </c>
    </row>
    <row r="661" spans="1:8" ht="25.5">
      <c r="A661" s="283" t="s">
        <v>1531</v>
      </c>
      <c r="B661" s="281" t="s">
        <v>706</v>
      </c>
      <c r="C661" s="158" t="s">
        <v>816</v>
      </c>
      <c r="D661" s="283" t="s">
        <v>721</v>
      </c>
      <c r="E661" s="283" t="s">
        <v>286</v>
      </c>
      <c r="F661" s="280">
        <v>800.8</v>
      </c>
      <c r="G661" s="280">
        <v>800.8</v>
      </c>
      <c r="H661" s="280">
        <v>800.8</v>
      </c>
    </row>
    <row r="662" spans="1:8" ht="12.75">
      <c r="A662" s="283" t="s">
        <v>1532</v>
      </c>
      <c r="B662" s="281" t="s">
        <v>870</v>
      </c>
      <c r="C662" s="158"/>
      <c r="D662" s="283"/>
      <c r="E662" s="283"/>
      <c r="F662" s="280"/>
      <c r="G662" s="280">
        <v>9059271</v>
      </c>
      <c r="H662" s="280">
        <v>18288857</v>
      </c>
    </row>
    <row r="663" spans="1:8" s="324" customFormat="1" ht="12.75">
      <c r="A663" s="283" t="s">
        <v>1148</v>
      </c>
      <c r="B663" s="329" t="s">
        <v>167</v>
      </c>
      <c r="C663" s="330"/>
      <c r="D663" s="322"/>
      <c r="E663" s="331"/>
      <c r="F663" s="323">
        <f>F12+F188+F230+F306+F324+F361+F382+F394+F426+F438+F494+F615+F622+F637+F662+F477</f>
        <v>682763150</v>
      </c>
      <c r="G663" s="323">
        <f>G12+G188+G230+G306+G324+G361+G382+G394+G426+G438+G494+G615+G622+G637+G662+G477</f>
        <v>651093356</v>
      </c>
      <c r="H663" s="323">
        <f>H12+H188+H230+H306+H324+H361+H382+H394+H426+H438+H494+H615+H622+H637+H662+H477</f>
        <v>646911463</v>
      </c>
    </row>
    <row r="664" spans="1:8" s="309" customFormat="1" ht="12.75">
      <c r="A664" s="332"/>
      <c r="B664" s="333"/>
      <c r="C664" s="334"/>
      <c r="D664" s="334"/>
      <c r="E664" s="334"/>
      <c r="F664" s="334"/>
      <c r="G664" s="334"/>
      <c r="H664" s="333"/>
    </row>
    <row r="665" spans="1:8" s="309" customFormat="1" ht="12.75">
      <c r="A665" s="332"/>
      <c r="B665" s="333"/>
      <c r="C665" s="334"/>
      <c r="D665" s="334"/>
      <c r="E665" s="334"/>
      <c r="F665" s="334"/>
      <c r="G665" s="334"/>
      <c r="H665" s="334"/>
    </row>
    <row r="666" spans="1:8" s="309" customFormat="1" ht="12.75">
      <c r="A666" s="332"/>
      <c r="B666" s="333"/>
      <c r="C666" s="334"/>
      <c r="D666" s="334"/>
      <c r="E666" s="334"/>
      <c r="F666" s="334"/>
      <c r="G666" s="334"/>
      <c r="H666" s="333"/>
    </row>
    <row r="667" spans="1:8" s="309" customFormat="1" ht="12.75">
      <c r="A667" s="332"/>
      <c r="B667" s="333"/>
      <c r="C667" s="334"/>
      <c r="D667" s="334"/>
      <c r="E667" s="334"/>
      <c r="F667" s="334"/>
      <c r="G667" s="334"/>
      <c r="H667" s="333"/>
    </row>
    <row r="668" spans="1:8" s="309" customFormat="1" ht="12.75">
      <c r="A668" s="332"/>
      <c r="B668" s="333"/>
      <c r="C668" s="334"/>
      <c r="D668" s="334"/>
      <c r="E668" s="334"/>
      <c r="F668" s="334"/>
      <c r="G668" s="334"/>
      <c r="H668" s="333"/>
    </row>
    <row r="669" spans="1:8" s="309" customFormat="1" ht="12.75">
      <c r="A669" s="332"/>
      <c r="B669" s="333"/>
      <c r="C669" s="334"/>
      <c r="D669" s="334"/>
      <c r="E669" s="334"/>
      <c r="F669" s="334"/>
      <c r="G669" s="334"/>
      <c r="H669" s="333"/>
    </row>
    <row r="670" spans="1:8" s="309" customFormat="1" ht="12.75">
      <c r="A670" s="332"/>
      <c r="B670" s="333"/>
      <c r="C670" s="334"/>
      <c r="D670" s="334"/>
      <c r="E670" s="334"/>
      <c r="F670" s="334"/>
      <c r="G670" s="334"/>
      <c r="H670" s="333"/>
    </row>
    <row r="671" spans="1:8" s="309" customFormat="1" ht="12.75">
      <c r="A671" s="332"/>
      <c r="B671" s="333"/>
      <c r="C671" s="334"/>
      <c r="D671" s="334"/>
      <c r="E671" s="334"/>
      <c r="F671" s="334"/>
      <c r="G671" s="334"/>
      <c r="H671" s="333"/>
    </row>
    <row r="672" spans="1:8" s="309" customFormat="1" ht="12.75">
      <c r="A672" s="332"/>
      <c r="B672" s="333"/>
      <c r="C672" s="334"/>
      <c r="D672" s="334"/>
      <c r="E672" s="334"/>
      <c r="F672" s="334"/>
      <c r="G672" s="334"/>
      <c r="H672" s="333"/>
    </row>
    <row r="673" spans="1:8" s="309" customFormat="1" ht="12.75">
      <c r="A673" s="332"/>
      <c r="B673" s="333"/>
      <c r="C673" s="334"/>
      <c r="D673" s="334"/>
      <c r="E673" s="334"/>
      <c r="F673" s="334"/>
      <c r="G673" s="334"/>
      <c r="H673" s="333"/>
    </row>
    <row r="674" spans="1:8" s="309" customFormat="1" ht="12.75">
      <c r="A674" s="332"/>
      <c r="B674" s="333"/>
      <c r="C674" s="334"/>
      <c r="D674" s="334"/>
      <c r="E674" s="334"/>
      <c r="F674" s="334"/>
      <c r="G674" s="334"/>
      <c r="H674" s="333"/>
    </row>
    <row r="675" spans="1:8" s="309" customFormat="1" ht="12.75">
      <c r="A675" s="332"/>
      <c r="B675" s="333"/>
      <c r="C675" s="334"/>
      <c r="D675" s="334"/>
      <c r="E675" s="334"/>
      <c r="F675" s="334"/>
      <c r="G675" s="334"/>
      <c r="H675" s="333"/>
    </row>
    <row r="676" spans="1:8" s="309" customFormat="1" ht="12.75">
      <c r="A676" s="332"/>
      <c r="B676" s="333"/>
      <c r="C676" s="334"/>
      <c r="D676" s="334"/>
      <c r="E676" s="334"/>
      <c r="F676" s="334"/>
      <c r="G676" s="334"/>
      <c r="H676" s="333"/>
    </row>
    <row r="677" spans="1:8" s="309" customFormat="1" ht="12.75">
      <c r="A677" s="332"/>
      <c r="B677" s="333"/>
      <c r="C677" s="334"/>
      <c r="D677" s="334"/>
      <c r="E677" s="334"/>
      <c r="F677" s="334"/>
      <c r="G677" s="334"/>
      <c r="H677" s="333"/>
    </row>
    <row r="678" spans="1:8" s="309" customFormat="1" ht="12.75">
      <c r="A678" s="332"/>
      <c r="B678" s="333"/>
      <c r="C678" s="334"/>
      <c r="D678" s="334"/>
      <c r="E678" s="334"/>
      <c r="F678" s="334"/>
      <c r="G678" s="334"/>
      <c r="H678" s="333"/>
    </row>
    <row r="679" spans="1:8" s="309" customFormat="1" ht="12.75">
      <c r="A679" s="332"/>
      <c r="B679" s="333"/>
      <c r="C679" s="334"/>
      <c r="D679" s="334"/>
      <c r="E679" s="334"/>
      <c r="F679" s="334"/>
      <c r="G679" s="334"/>
      <c r="H679" s="333"/>
    </row>
    <row r="680" spans="1:8" s="309" customFormat="1" ht="12.75">
      <c r="A680" s="332"/>
      <c r="B680" s="333"/>
      <c r="C680" s="334"/>
      <c r="D680" s="334"/>
      <c r="E680" s="334"/>
      <c r="F680" s="334"/>
      <c r="G680" s="334"/>
      <c r="H680" s="333"/>
    </row>
    <row r="681" spans="1:8" s="309" customFormat="1" ht="12.75">
      <c r="A681" s="332"/>
      <c r="B681" s="333"/>
      <c r="C681" s="334"/>
      <c r="D681" s="334"/>
      <c r="E681" s="334"/>
      <c r="F681" s="334"/>
      <c r="G681" s="334"/>
      <c r="H681" s="333"/>
    </row>
    <row r="682" spans="1:8" s="309" customFormat="1" ht="12.75">
      <c r="A682" s="332"/>
      <c r="B682" s="333"/>
      <c r="C682" s="334"/>
      <c r="D682" s="334"/>
      <c r="E682" s="334"/>
      <c r="F682" s="334"/>
      <c r="G682" s="334"/>
      <c r="H682" s="333"/>
    </row>
    <row r="683" spans="1:8" s="309" customFormat="1" ht="12.75">
      <c r="A683" s="332"/>
      <c r="B683" s="333"/>
      <c r="C683" s="334"/>
      <c r="D683" s="334"/>
      <c r="E683" s="334"/>
      <c r="F683" s="334"/>
      <c r="G683" s="334"/>
      <c r="H683" s="333"/>
    </row>
    <row r="684" spans="1:8" s="309" customFormat="1" ht="12.75">
      <c r="A684" s="332"/>
      <c r="B684" s="333"/>
      <c r="C684" s="334"/>
      <c r="D684" s="334"/>
      <c r="E684" s="334"/>
      <c r="F684" s="334"/>
      <c r="G684" s="334"/>
      <c r="H684" s="333"/>
    </row>
    <row r="685" spans="1:8" s="309" customFormat="1" ht="12.75">
      <c r="A685" s="332"/>
      <c r="B685" s="333"/>
      <c r="C685" s="334"/>
      <c r="D685" s="334"/>
      <c r="E685" s="334"/>
      <c r="F685" s="334"/>
      <c r="G685" s="334"/>
      <c r="H685" s="333"/>
    </row>
    <row r="686" spans="1:8" s="309" customFormat="1" ht="12.75">
      <c r="A686" s="332"/>
      <c r="B686" s="333"/>
      <c r="C686" s="334"/>
      <c r="D686" s="334"/>
      <c r="E686" s="334"/>
      <c r="F686" s="334"/>
      <c r="G686" s="334"/>
      <c r="H686" s="333"/>
    </row>
    <row r="687" spans="1:8" s="309" customFormat="1" ht="12.75">
      <c r="A687" s="332"/>
      <c r="B687" s="333"/>
      <c r="C687" s="334"/>
      <c r="D687" s="334"/>
      <c r="E687" s="334"/>
      <c r="F687" s="334"/>
      <c r="G687" s="334"/>
      <c r="H687" s="333"/>
    </row>
    <row r="688" spans="1:8" s="309" customFormat="1" ht="12.75">
      <c r="A688" s="332"/>
      <c r="B688" s="333"/>
      <c r="C688" s="334"/>
      <c r="D688" s="334"/>
      <c r="E688" s="334"/>
      <c r="F688" s="334"/>
      <c r="G688" s="334"/>
      <c r="H688" s="333"/>
    </row>
  </sheetData>
  <sheetProtection/>
  <autoFilter ref="A10:H663"/>
  <mergeCells count="5">
    <mergeCell ref="G3:H3"/>
    <mergeCell ref="G4:H4"/>
    <mergeCell ref="G2:H2"/>
    <mergeCell ref="G1:H1"/>
    <mergeCell ref="A7:H7"/>
  </mergeCells>
  <printOptions/>
  <pageMargins left="0.7480314960629921" right="0.1968503937007874" top="0.15748031496062992" bottom="0.15748031496062992" header="0.15748031496062992" footer="0.15748031496062992"/>
  <pageSetup fitToHeight="10000"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K26"/>
  <sheetViews>
    <sheetView view="pageBreakPreview" zoomScale="60" zoomScalePageLayoutView="0" workbookViewId="0" topLeftCell="A1">
      <selection activeCell="I4" sqref="I4:K4"/>
    </sheetView>
  </sheetViews>
  <sheetFormatPr defaultColWidth="9.00390625" defaultRowHeight="15"/>
  <cols>
    <col min="1" max="1" width="5.7109375" style="6" customWidth="1"/>
    <col min="2" max="2" width="38.57421875" style="160" customWidth="1"/>
    <col min="3" max="4" width="17.57421875" style="160" customWidth="1"/>
    <col min="5" max="11" width="17.57421875" style="6" customWidth="1"/>
    <col min="12" max="16384" width="9.00390625" style="2" customWidth="1"/>
  </cols>
  <sheetData>
    <row r="1" spans="2:11" ht="14.25" customHeight="1">
      <c r="B1" s="136"/>
      <c r="C1" s="136"/>
      <c r="D1" s="136"/>
      <c r="E1" s="136"/>
      <c r="F1" s="136"/>
      <c r="G1" s="136"/>
      <c r="H1" s="136"/>
      <c r="I1" s="159"/>
      <c r="J1" s="460" t="s">
        <v>1330</v>
      </c>
      <c r="K1" s="460"/>
    </row>
    <row r="2" spans="2:11" ht="15.75">
      <c r="B2" s="136"/>
      <c r="C2" s="136"/>
      <c r="D2" s="136"/>
      <c r="E2" s="5"/>
      <c r="F2" s="5"/>
      <c r="G2" s="5"/>
      <c r="H2" s="5"/>
      <c r="I2" s="448" t="s">
        <v>1131</v>
      </c>
      <c r="J2" s="448"/>
      <c r="K2" s="448"/>
    </row>
    <row r="3" spans="2:11" ht="15.75">
      <c r="B3" s="136"/>
      <c r="C3" s="136"/>
      <c r="D3" s="136"/>
      <c r="E3" s="5"/>
      <c r="F3" s="5"/>
      <c r="G3" s="5"/>
      <c r="H3" s="5"/>
      <c r="I3" s="448" t="s">
        <v>318</v>
      </c>
      <c r="J3" s="448"/>
      <c r="K3" s="448"/>
    </row>
    <row r="4" spans="2:11" ht="15.75" customHeight="1">
      <c r="B4" s="136"/>
      <c r="C4" s="136"/>
      <c r="D4" s="136"/>
      <c r="E4" s="5"/>
      <c r="F4" s="5"/>
      <c r="G4" s="5"/>
      <c r="H4" s="5"/>
      <c r="I4" s="461" t="s">
        <v>1567</v>
      </c>
      <c r="J4" s="461"/>
      <c r="K4" s="461"/>
    </row>
    <row r="5" spans="2:11" ht="15.75" customHeight="1">
      <c r="B5" s="136"/>
      <c r="C5" s="136"/>
      <c r="D5" s="136"/>
      <c r="E5" s="5"/>
      <c r="F5" s="5"/>
      <c r="G5" s="5"/>
      <c r="H5" s="5"/>
      <c r="I5" s="241"/>
      <c r="J5" s="241"/>
      <c r="K5" s="241"/>
    </row>
    <row r="6" spans="1:11" ht="54" customHeight="1">
      <c r="A6" s="462" t="s">
        <v>1668</v>
      </c>
      <c r="B6" s="462"/>
      <c r="C6" s="462"/>
      <c r="D6" s="462"/>
      <c r="E6" s="462"/>
      <c r="F6" s="462"/>
      <c r="G6" s="462"/>
      <c r="H6" s="462"/>
      <c r="I6" s="462"/>
      <c r="J6" s="462"/>
      <c r="K6" s="462"/>
    </row>
    <row r="7" spans="1:11" ht="22.5" customHeight="1">
      <c r="A7" s="135"/>
      <c r="B7" s="135"/>
      <c r="C7" s="135"/>
      <c r="D7" s="135"/>
      <c r="E7" s="135"/>
      <c r="F7" s="135"/>
      <c r="G7" s="135"/>
      <c r="H7" s="135"/>
      <c r="I7" s="135"/>
      <c r="J7" s="135"/>
      <c r="K7" s="161" t="s">
        <v>278</v>
      </c>
    </row>
    <row r="8" spans="1:11" s="163" customFormat="1" ht="46.5" customHeight="1">
      <c r="A8" s="463" t="s">
        <v>713</v>
      </c>
      <c r="B8" s="463" t="s">
        <v>1368</v>
      </c>
      <c r="C8" s="465" t="s">
        <v>728</v>
      </c>
      <c r="D8" s="466"/>
      <c r="E8" s="466"/>
      <c r="F8" s="467" t="s">
        <v>1535</v>
      </c>
      <c r="G8" s="468"/>
      <c r="H8" s="468"/>
      <c r="I8" s="468"/>
      <c r="J8" s="468"/>
      <c r="K8" s="469"/>
    </row>
    <row r="9" spans="1:11" s="163" customFormat="1" ht="19.5" customHeight="1">
      <c r="A9" s="463"/>
      <c r="B9" s="463"/>
      <c r="C9" s="466"/>
      <c r="D9" s="466"/>
      <c r="E9" s="466"/>
      <c r="F9" s="467" t="s">
        <v>1369</v>
      </c>
      <c r="G9" s="468"/>
      <c r="H9" s="468"/>
      <c r="I9" s="468"/>
      <c r="J9" s="468"/>
      <c r="K9" s="469"/>
    </row>
    <row r="10" spans="1:11" s="163" customFormat="1" ht="77.25" customHeight="1">
      <c r="A10" s="464"/>
      <c r="B10" s="464"/>
      <c r="C10" s="466"/>
      <c r="D10" s="466"/>
      <c r="E10" s="466"/>
      <c r="F10" s="467" t="s">
        <v>1536</v>
      </c>
      <c r="G10" s="468"/>
      <c r="H10" s="469"/>
      <c r="I10" s="470" t="s">
        <v>1537</v>
      </c>
      <c r="J10" s="471"/>
      <c r="K10" s="472"/>
    </row>
    <row r="11" spans="1:11" s="163" customFormat="1" ht="27" customHeight="1">
      <c r="A11" s="4"/>
      <c r="B11" s="4"/>
      <c r="C11" s="4" t="s">
        <v>1043</v>
      </c>
      <c r="D11" s="4" t="s">
        <v>1335</v>
      </c>
      <c r="E11" s="4" t="s">
        <v>1619</v>
      </c>
      <c r="F11" s="162" t="s">
        <v>1043</v>
      </c>
      <c r="G11" s="162" t="s">
        <v>1335</v>
      </c>
      <c r="H11" s="162" t="s">
        <v>1619</v>
      </c>
      <c r="I11" s="162" t="s">
        <v>1043</v>
      </c>
      <c r="J11" s="162" t="s">
        <v>1335</v>
      </c>
      <c r="K11" s="162" t="s">
        <v>1619</v>
      </c>
    </row>
    <row r="12" spans="1:11" s="137" customFormat="1" ht="15" customHeight="1">
      <c r="A12" s="164"/>
      <c r="B12" s="164">
        <v>1</v>
      </c>
      <c r="C12" s="164">
        <v>2</v>
      </c>
      <c r="D12" s="164">
        <v>3</v>
      </c>
      <c r="E12" s="164">
        <v>4</v>
      </c>
      <c r="F12" s="164">
        <v>5</v>
      </c>
      <c r="G12" s="164">
        <v>6</v>
      </c>
      <c r="H12" s="164">
        <v>7</v>
      </c>
      <c r="I12" s="164">
        <v>8</v>
      </c>
      <c r="J12" s="164">
        <v>9</v>
      </c>
      <c r="K12" s="164">
        <v>10</v>
      </c>
    </row>
    <row r="13" spans="1:11" ht="15.75">
      <c r="A13" s="151">
        <v>1</v>
      </c>
      <c r="B13" s="165" t="s">
        <v>1320</v>
      </c>
      <c r="C13" s="166">
        <f>F13+I13</f>
        <v>3423807</v>
      </c>
      <c r="D13" s="166">
        <f>G13+J13</f>
        <v>3345567</v>
      </c>
      <c r="E13" s="166">
        <f>H13+K13</f>
        <v>3345567</v>
      </c>
      <c r="F13" s="167">
        <v>3032606</v>
      </c>
      <c r="G13" s="167">
        <v>3032606</v>
      </c>
      <c r="H13" s="167">
        <v>3032606</v>
      </c>
      <c r="I13" s="19">
        <v>391201</v>
      </c>
      <c r="J13" s="19">
        <v>312961</v>
      </c>
      <c r="K13" s="19">
        <v>312961</v>
      </c>
    </row>
    <row r="14" spans="1:11" ht="15.75">
      <c r="A14" s="151">
        <v>2</v>
      </c>
      <c r="B14" s="165" t="s">
        <v>640</v>
      </c>
      <c r="C14" s="166">
        <f>F14+I14</f>
        <v>2288874</v>
      </c>
      <c r="D14" s="166">
        <f aca="true" t="shared" si="0" ref="D14:E25">G14+J14</f>
        <v>1887017</v>
      </c>
      <c r="E14" s="166">
        <f t="shared" si="0"/>
        <v>1887017</v>
      </c>
      <c r="F14" s="167">
        <v>279572</v>
      </c>
      <c r="G14" s="167">
        <v>279572</v>
      </c>
      <c r="H14" s="167">
        <v>279572</v>
      </c>
      <c r="I14" s="19">
        <v>2009302</v>
      </c>
      <c r="J14" s="19">
        <v>1607445</v>
      </c>
      <c r="K14" s="19">
        <v>1607445</v>
      </c>
    </row>
    <row r="15" spans="1:11" ht="15.75">
      <c r="A15" s="151">
        <v>3</v>
      </c>
      <c r="B15" s="165" t="s">
        <v>812</v>
      </c>
      <c r="C15" s="166">
        <f aca="true" t="shared" si="1" ref="C15:C25">F15+I15</f>
        <v>7825741</v>
      </c>
      <c r="D15" s="166">
        <f t="shared" si="0"/>
        <v>7446805</v>
      </c>
      <c r="E15" s="166">
        <f t="shared" si="0"/>
        <v>7446805</v>
      </c>
      <c r="F15" s="167">
        <v>5931047</v>
      </c>
      <c r="G15" s="167">
        <v>5931047</v>
      </c>
      <c r="H15" s="167">
        <v>5931047</v>
      </c>
      <c r="I15" s="19">
        <v>1894694</v>
      </c>
      <c r="J15" s="19">
        <v>1515758</v>
      </c>
      <c r="K15" s="19">
        <v>1515758</v>
      </c>
    </row>
    <row r="16" spans="1:11" ht="15.75">
      <c r="A16" s="151">
        <v>4</v>
      </c>
      <c r="B16" s="165" t="s">
        <v>595</v>
      </c>
      <c r="C16" s="166">
        <f t="shared" si="1"/>
        <v>622187</v>
      </c>
      <c r="D16" s="166">
        <f t="shared" si="0"/>
        <v>575175</v>
      </c>
      <c r="E16" s="166">
        <f t="shared" si="0"/>
        <v>575175</v>
      </c>
      <c r="F16" s="167">
        <v>387123</v>
      </c>
      <c r="G16" s="167">
        <v>387123</v>
      </c>
      <c r="H16" s="167">
        <v>387123</v>
      </c>
      <c r="I16" s="19">
        <v>235064</v>
      </c>
      <c r="J16" s="19">
        <v>188052</v>
      </c>
      <c r="K16" s="19">
        <v>188052</v>
      </c>
    </row>
    <row r="17" spans="1:11" ht="15.75">
      <c r="A17" s="151">
        <v>5</v>
      </c>
      <c r="B17" s="165" t="s">
        <v>1321</v>
      </c>
      <c r="C17" s="166">
        <f t="shared" si="1"/>
        <v>2352821</v>
      </c>
      <c r="D17" s="166">
        <f t="shared" si="0"/>
        <v>2346687</v>
      </c>
      <c r="E17" s="166">
        <f t="shared" si="0"/>
        <v>2346687</v>
      </c>
      <c r="F17" s="167">
        <v>2322153</v>
      </c>
      <c r="G17" s="167">
        <v>2322153</v>
      </c>
      <c r="H17" s="167">
        <v>2322153</v>
      </c>
      <c r="I17" s="19">
        <v>30668</v>
      </c>
      <c r="J17" s="19">
        <v>24534</v>
      </c>
      <c r="K17" s="19">
        <v>24534</v>
      </c>
    </row>
    <row r="18" spans="1:11" ht="15.75">
      <c r="A18" s="151">
        <v>6</v>
      </c>
      <c r="B18" s="168" t="s">
        <v>163</v>
      </c>
      <c r="C18" s="166">
        <f t="shared" si="1"/>
        <v>3333833</v>
      </c>
      <c r="D18" s="166">
        <f t="shared" si="0"/>
        <v>2667071</v>
      </c>
      <c r="E18" s="166">
        <f t="shared" si="0"/>
        <v>2667071</v>
      </c>
      <c r="F18" s="167">
        <v>0</v>
      </c>
      <c r="G18" s="167">
        <v>0</v>
      </c>
      <c r="H18" s="167">
        <v>0</v>
      </c>
      <c r="I18" s="19">
        <v>3333833</v>
      </c>
      <c r="J18" s="19">
        <v>2667071</v>
      </c>
      <c r="K18" s="19">
        <v>2667071</v>
      </c>
    </row>
    <row r="19" spans="1:11" ht="15.75">
      <c r="A19" s="151">
        <v>7</v>
      </c>
      <c r="B19" s="165" t="s">
        <v>23</v>
      </c>
      <c r="C19" s="166">
        <f t="shared" si="1"/>
        <v>1929131</v>
      </c>
      <c r="D19" s="166">
        <f t="shared" si="0"/>
        <v>1643162</v>
      </c>
      <c r="E19" s="166">
        <f t="shared" si="0"/>
        <v>1643162</v>
      </c>
      <c r="F19" s="167">
        <v>499276</v>
      </c>
      <c r="G19" s="167">
        <v>499276</v>
      </c>
      <c r="H19" s="167">
        <v>499276</v>
      </c>
      <c r="I19" s="19">
        <v>1429855</v>
      </c>
      <c r="J19" s="19">
        <v>1143886</v>
      </c>
      <c r="K19" s="19">
        <v>1143886</v>
      </c>
    </row>
    <row r="20" spans="1:11" ht="15.75">
      <c r="A20" s="151">
        <v>8</v>
      </c>
      <c r="B20" s="165" t="s">
        <v>1322</v>
      </c>
      <c r="C20" s="166">
        <f t="shared" si="1"/>
        <v>2356319</v>
      </c>
      <c r="D20" s="166">
        <f t="shared" si="0"/>
        <v>2027914</v>
      </c>
      <c r="E20" s="166">
        <f t="shared" si="0"/>
        <v>2027914</v>
      </c>
      <c r="F20" s="167">
        <v>714284</v>
      </c>
      <c r="G20" s="167">
        <v>714284</v>
      </c>
      <c r="H20" s="167">
        <v>714284</v>
      </c>
      <c r="I20" s="19">
        <v>1642035</v>
      </c>
      <c r="J20" s="19">
        <v>1313630</v>
      </c>
      <c r="K20" s="19">
        <v>1313630</v>
      </c>
    </row>
    <row r="21" spans="1:11" ht="15.75">
      <c r="A21" s="151">
        <v>9</v>
      </c>
      <c r="B21" s="165" t="s">
        <v>1323</v>
      </c>
      <c r="C21" s="166">
        <f t="shared" si="1"/>
        <v>969189</v>
      </c>
      <c r="D21" s="166">
        <f t="shared" si="0"/>
        <v>882718</v>
      </c>
      <c r="E21" s="166">
        <f t="shared" si="0"/>
        <v>882718</v>
      </c>
      <c r="F21" s="167">
        <v>536833</v>
      </c>
      <c r="G21" s="167">
        <v>536833</v>
      </c>
      <c r="H21" s="167">
        <v>536833</v>
      </c>
      <c r="I21" s="19">
        <v>432356</v>
      </c>
      <c r="J21" s="19">
        <v>345885</v>
      </c>
      <c r="K21" s="19">
        <v>345885</v>
      </c>
    </row>
    <row r="22" spans="1:11" ht="15.75">
      <c r="A22" s="151">
        <v>10</v>
      </c>
      <c r="B22" s="165" t="s">
        <v>596</v>
      </c>
      <c r="C22" s="166">
        <f t="shared" si="1"/>
        <v>1132390</v>
      </c>
      <c r="D22" s="166">
        <f t="shared" si="0"/>
        <v>961678</v>
      </c>
      <c r="E22" s="166">
        <f t="shared" si="0"/>
        <v>961678</v>
      </c>
      <c r="F22" s="167">
        <v>278821</v>
      </c>
      <c r="G22" s="167">
        <v>278821</v>
      </c>
      <c r="H22" s="167">
        <v>278821</v>
      </c>
      <c r="I22" s="19">
        <v>853569</v>
      </c>
      <c r="J22" s="19">
        <v>682857</v>
      </c>
      <c r="K22" s="19">
        <v>682857</v>
      </c>
    </row>
    <row r="23" spans="1:11" ht="15.75">
      <c r="A23" s="151">
        <v>11</v>
      </c>
      <c r="B23" s="165" t="s">
        <v>1324</v>
      </c>
      <c r="C23" s="166">
        <f t="shared" si="1"/>
        <v>986589</v>
      </c>
      <c r="D23" s="166">
        <f t="shared" si="0"/>
        <v>864655</v>
      </c>
      <c r="E23" s="166">
        <f t="shared" si="0"/>
        <v>864655</v>
      </c>
      <c r="F23" s="167">
        <v>376915</v>
      </c>
      <c r="G23" s="167">
        <v>376915</v>
      </c>
      <c r="H23" s="167">
        <v>376915</v>
      </c>
      <c r="I23" s="19">
        <v>609674</v>
      </c>
      <c r="J23" s="19">
        <v>487740</v>
      </c>
      <c r="K23" s="19">
        <v>487740</v>
      </c>
    </row>
    <row r="24" spans="1:11" ht="15.75">
      <c r="A24" s="151">
        <v>12</v>
      </c>
      <c r="B24" s="165" t="s">
        <v>1325</v>
      </c>
      <c r="C24" s="166">
        <f t="shared" si="1"/>
        <v>1938543</v>
      </c>
      <c r="D24" s="166">
        <f t="shared" si="0"/>
        <v>1608555</v>
      </c>
      <c r="E24" s="166">
        <f t="shared" si="0"/>
        <v>1608555</v>
      </c>
      <c r="F24" s="167">
        <v>288593</v>
      </c>
      <c r="G24" s="167">
        <v>288593</v>
      </c>
      <c r="H24" s="167">
        <v>288593</v>
      </c>
      <c r="I24" s="19">
        <v>1649950</v>
      </c>
      <c r="J24" s="19">
        <v>1319962</v>
      </c>
      <c r="K24" s="19">
        <v>1319962</v>
      </c>
    </row>
    <row r="25" spans="1:11" ht="15.75">
      <c r="A25" s="151">
        <v>13</v>
      </c>
      <c r="B25" s="165" t="s">
        <v>1326</v>
      </c>
      <c r="C25" s="166">
        <f t="shared" si="1"/>
        <v>336110</v>
      </c>
      <c r="D25" s="166">
        <f t="shared" si="0"/>
        <v>316630</v>
      </c>
      <c r="E25" s="166">
        <f t="shared" si="0"/>
        <v>316630</v>
      </c>
      <c r="F25" s="167">
        <v>238711</v>
      </c>
      <c r="G25" s="167">
        <v>238711</v>
      </c>
      <c r="H25" s="167">
        <v>238711</v>
      </c>
      <c r="I25" s="19">
        <v>97399</v>
      </c>
      <c r="J25" s="19">
        <v>77919</v>
      </c>
      <c r="K25" s="19">
        <v>77919</v>
      </c>
    </row>
    <row r="26" spans="1:11" ht="15.75">
      <c r="A26" s="151"/>
      <c r="B26" s="169" t="s">
        <v>597</v>
      </c>
      <c r="C26" s="166">
        <f aca="true" t="shared" si="2" ref="C26:K26">SUM(C13:C25)</f>
        <v>29495534</v>
      </c>
      <c r="D26" s="166">
        <f t="shared" si="2"/>
        <v>26573634</v>
      </c>
      <c r="E26" s="166">
        <f t="shared" si="2"/>
        <v>26573634</v>
      </c>
      <c r="F26" s="166">
        <f>SUM(F13:F25)</f>
        <v>14885934</v>
      </c>
      <c r="G26" s="166">
        <f>SUM(G13:G25)</f>
        <v>14885934</v>
      </c>
      <c r="H26" s="166">
        <f>SUM(H13:H25)</f>
        <v>14885934</v>
      </c>
      <c r="I26" s="166">
        <f t="shared" si="2"/>
        <v>14609600</v>
      </c>
      <c r="J26" s="166">
        <f t="shared" si="2"/>
        <v>11687700</v>
      </c>
      <c r="K26" s="166">
        <f t="shared" si="2"/>
        <v>11687700</v>
      </c>
    </row>
  </sheetData>
  <sheetProtection/>
  <mergeCells count="12">
    <mergeCell ref="I3:K3"/>
    <mergeCell ref="I2:K2"/>
    <mergeCell ref="J1:K1"/>
    <mergeCell ref="I4:K4"/>
    <mergeCell ref="A6:K6"/>
    <mergeCell ref="A8:A10"/>
    <mergeCell ref="B8:B10"/>
    <mergeCell ref="C8:E10"/>
    <mergeCell ref="F8:K8"/>
    <mergeCell ref="F9:K9"/>
    <mergeCell ref="F10:H10"/>
    <mergeCell ref="I10:K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ОКК по Казачинскому району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Обухов</dc:creator>
  <cp:keywords/>
  <dc:description/>
  <cp:lastModifiedBy>ФинУпр</cp:lastModifiedBy>
  <cp:lastPrinted>2020-11-13T11:56:57Z</cp:lastPrinted>
  <dcterms:created xsi:type="dcterms:W3CDTF">2007-11-09T08:12:32Z</dcterms:created>
  <dcterms:modified xsi:type="dcterms:W3CDTF">2020-12-29T08:53:26Z</dcterms:modified>
  <cp:category/>
  <cp:version/>
  <cp:contentType/>
  <cp:contentStatus/>
</cp:coreProperties>
</file>