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96" yWindow="24" windowWidth="18360" windowHeight="8916" tabRatio="864" activeTab="0"/>
  </bookViews>
  <sheets>
    <sheet name="текст" sheetId="1" r:id="rId1"/>
    <sheet name="№1источ" sheetId="2" r:id="rId2"/>
    <sheet name="№2 доходы на 2021-2023" sheetId="3" r:id="rId3"/>
    <sheet name="№3 функц 2021-2023" sheetId="4" r:id="rId4"/>
    <sheet name="№4 вед 2022-2024" sheetId="5" r:id="rId5"/>
    <sheet name="№5 (ЦСР,ВР,РП)2021-2023" sheetId="6" r:id="rId6"/>
    <sheet name="№6 дотации" sheetId="7" r:id="rId7"/>
    <sheet name="№7 ВУС" sheetId="8" r:id="rId8"/>
    <sheet name="№8 админкомиссии" sheetId="9" r:id="rId9"/>
    <sheet name="№9 сбалансированность" sheetId="10" r:id="rId10"/>
    <sheet name="№10 прогр заимств" sheetId="11" r:id="rId11"/>
  </sheets>
  <definedNames>
    <definedName name="_xlnm._FilterDatabase" localSheetId="2" hidden="1">'№2 доходы на 2021-2023'!$A$13:$M$217</definedName>
    <definedName name="_xlnm._FilterDatabase" localSheetId="4" hidden="1">'№4 вед 2022-2024'!$A$10:$Z$486</definedName>
    <definedName name="_xlnm._FilterDatabase" localSheetId="5" hidden="1">'№5 (ЦСР,ВР,РП)2021-2023'!$A$10:$H$642</definedName>
    <definedName name="_xlnm.Print_Titles" localSheetId="2">'№2 доходы на 2021-2023'!$11:$13</definedName>
    <definedName name="_xlnm.Print_Titles" localSheetId="4">'№4 вед 2022-2024'!$10:$11</definedName>
    <definedName name="_xlnm.Print_Area" localSheetId="1">'№1источ'!$A$1:$F$21</definedName>
    <definedName name="_xlnm.Print_Area" localSheetId="2">'№2 доходы на 2021-2023'!$A$1:$M$217</definedName>
    <definedName name="_xlnm.Print_Area" localSheetId="3">'№3 функц 2021-2023'!$A$1:$F$50</definedName>
    <definedName name="_xlnm.Print_Area" localSheetId="4">'№4 вед 2022-2024'!$A$1:$I$485</definedName>
    <definedName name="_xlnm.Print_Area" localSheetId="5">'№5 (ЦСР,ВР,РП)2021-2023'!$A$1:$H$641</definedName>
    <definedName name="_xlnm.Print_Area" localSheetId="7">'№7 ВУС'!$A$1:$E$23</definedName>
    <definedName name="_xlnm.Print_Area" localSheetId="8">'№8 админкомиссии'!$A$1:$G$24</definedName>
    <definedName name="_xlnm.Print_Area" localSheetId="9">'№9 сбалансированность'!$A$1:$E$23</definedName>
    <definedName name="_xlnm.Print_Area" localSheetId="0">'текст'!$A$1:$M$171</definedName>
  </definedNames>
  <calcPr fullCalcOnLoad="1"/>
</workbook>
</file>

<file path=xl/comments5.xml><?xml version="1.0" encoding="utf-8"?>
<comments xmlns="http://schemas.openxmlformats.org/spreadsheetml/2006/main">
  <authors>
    <author>novi</author>
  </authors>
  <commentList>
    <comment ref="J19" authorId="0">
      <text>
        <r>
          <rPr>
            <b/>
            <sz val="9"/>
            <rFont val="Tahoma"/>
            <family val="2"/>
          </rPr>
          <t>novi:</t>
        </r>
        <r>
          <rPr>
            <sz val="9"/>
            <rFont val="Tahoma"/>
            <family val="2"/>
          </rPr>
          <t xml:space="preserve">
по нормативу</t>
        </r>
      </text>
    </comment>
    <comment ref="K19" authorId="0">
      <text>
        <r>
          <rPr>
            <b/>
            <sz val="9"/>
            <rFont val="Tahoma"/>
            <family val="2"/>
          </rPr>
          <t>novi:</t>
        </r>
        <r>
          <rPr>
            <sz val="9"/>
            <rFont val="Tahoma"/>
            <family val="2"/>
          </rPr>
          <t xml:space="preserve">
по нормативу</t>
        </r>
      </text>
    </comment>
    <comment ref="L19" authorId="0">
      <text>
        <r>
          <rPr>
            <b/>
            <sz val="9"/>
            <rFont val="Tahoma"/>
            <family val="2"/>
          </rPr>
          <t>novi:</t>
        </r>
        <r>
          <rPr>
            <sz val="9"/>
            <rFont val="Tahoma"/>
            <family val="2"/>
          </rPr>
          <t xml:space="preserve">
по нормативу</t>
        </r>
      </text>
    </comment>
    <comment ref="J21" authorId="0">
      <text>
        <r>
          <rPr>
            <b/>
            <sz val="9"/>
            <rFont val="Tahoma"/>
            <family val="2"/>
          </rPr>
          <t>novi:</t>
        </r>
        <r>
          <rPr>
            <sz val="9"/>
            <rFont val="Tahoma"/>
            <family val="2"/>
          </rPr>
          <t xml:space="preserve">
по уровню 2021 года</t>
        </r>
      </text>
    </comment>
    <comment ref="J23" authorId="0">
      <text>
        <r>
          <rPr>
            <b/>
            <sz val="9"/>
            <rFont val="Tahoma"/>
            <family val="2"/>
          </rPr>
          <t>novi:</t>
        </r>
        <r>
          <rPr>
            <sz val="9"/>
            <rFont val="Tahoma"/>
            <family val="2"/>
          </rPr>
          <t xml:space="preserve">
по смете и кровню 2021 года</t>
        </r>
      </text>
    </comment>
    <comment ref="J26" authorId="0">
      <text>
        <r>
          <rPr>
            <b/>
            <sz val="9"/>
            <rFont val="Tahoma"/>
            <family val="2"/>
          </rPr>
          <t>novi:</t>
        </r>
        <r>
          <rPr>
            <sz val="9"/>
            <rFont val="Tahoma"/>
            <family val="2"/>
          </rPr>
          <t xml:space="preserve">
по нормативу</t>
        </r>
      </text>
    </comment>
    <comment ref="K26" authorId="0">
      <text>
        <r>
          <rPr>
            <b/>
            <sz val="9"/>
            <rFont val="Tahoma"/>
            <family val="2"/>
          </rPr>
          <t>novi:</t>
        </r>
        <r>
          <rPr>
            <sz val="9"/>
            <rFont val="Tahoma"/>
            <family val="2"/>
          </rPr>
          <t xml:space="preserve">
по нормативу</t>
        </r>
      </text>
    </comment>
    <comment ref="L26" authorId="0">
      <text>
        <r>
          <rPr>
            <b/>
            <sz val="9"/>
            <rFont val="Tahoma"/>
            <family val="2"/>
          </rPr>
          <t>novi:</t>
        </r>
        <r>
          <rPr>
            <sz val="9"/>
            <rFont val="Tahoma"/>
            <family val="2"/>
          </rPr>
          <t xml:space="preserve">
по нормативу</t>
        </r>
      </text>
    </comment>
    <comment ref="J34" authorId="0">
      <text>
        <r>
          <rPr>
            <b/>
            <sz val="9"/>
            <rFont val="Tahoma"/>
            <family val="2"/>
          </rPr>
          <t>novi:</t>
        </r>
        <r>
          <rPr>
            <sz val="9"/>
            <rFont val="Tahoma"/>
            <family val="2"/>
          </rPr>
          <t xml:space="preserve">
по нормативу
</t>
        </r>
      </text>
    </comment>
    <comment ref="J40" authorId="0">
      <text>
        <r>
          <rPr>
            <b/>
            <sz val="9"/>
            <rFont val="Tahoma"/>
            <family val="2"/>
          </rPr>
          <t>novi:</t>
        </r>
        <r>
          <rPr>
            <sz val="9"/>
            <rFont val="Tahoma"/>
            <family val="2"/>
          </rPr>
          <t xml:space="preserve">
по нормативу</t>
        </r>
      </text>
    </comment>
    <comment ref="M45" authorId="0">
      <text>
        <r>
          <rPr>
            <b/>
            <sz val="9"/>
            <rFont val="Tahoma"/>
            <family val="2"/>
          </rPr>
          <t>novi:</t>
        </r>
        <r>
          <rPr>
            <sz val="9"/>
            <rFont val="Tahoma"/>
            <family val="2"/>
          </rPr>
          <t xml:space="preserve">
по расчетному файлу</t>
        </r>
      </text>
    </comment>
    <comment ref="M47" authorId="0">
      <text>
        <r>
          <rPr>
            <b/>
            <sz val="9"/>
            <rFont val="Tahoma"/>
            <family val="2"/>
          </rPr>
          <t>novi:</t>
        </r>
        <r>
          <rPr>
            <sz val="9"/>
            <rFont val="Tahoma"/>
            <family val="2"/>
          </rPr>
          <t xml:space="preserve">
по расчетному файлу</t>
        </r>
      </text>
    </comment>
    <comment ref="J50" authorId="0">
      <text>
        <r>
          <rPr>
            <b/>
            <sz val="9"/>
            <rFont val="Tahoma"/>
            <family val="2"/>
          </rPr>
          <t>novi:</t>
        </r>
        <r>
          <rPr>
            <sz val="9"/>
            <rFont val="Tahoma"/>
            <family val="2"/>
          </rPr>
          <t xml:space="preserve">
МС по нормативу + техперсонал из сметы 
минус 3,2 млн руб корректировка по факту 2021 г</t>
        </r>
      </text>
    </comment>
    <comment ref="J52" authorId="0">
      <text>
        <r>
          <rPr>
            <b/>
            <sz val="9"/>
            <rFont val="Tahoma"/>
            <family val="2"/>
          </rPr>
          <t>novi:</t>
        </r>
        <r>
          <rPr>
            <sz val="9"/>
            <rFont val="Tahoma"/>
            <family val="2"/>
          </rPr>
          <t xml:space="preserve">
по уровню 2021 года плюс рост на ЖКУ 3,9%
</t>
        </r>
      </text>
    </comment>
    <comment ref="J54" authorId="0">
      <text>
        <r>
          <rPr>
            <b/>
            <sz val="9"/>
            <rFont val="Tahoma"/>
            <family val="2"/>
          </rPr>
          <t>novi:</t>
        </r>
        <r>
          <rPr>
            <sz val="9"/>
            <rFont val="Tahoma"/>
            <family val="2"/>
          </rPr>
          <t xml:space="preserve">
по смете</t>
        </r>
      </text>
    </comment>
    <comment ref="J55" authorId="0">
      <text>
        <r>
          <rPr>
            <b/>
            <sz val="9"/>
            <rFont val="Tahoma"/>
            <family val="2"/>
          </rPr>
          <t>novi:</t>
        </r>
        <r>
          <rPr>
            <sz val="9"/>
            <rFont val="Tahoma"/>
            <family val="2"/>
          </rPr>
          <t xml:space="preserve">
по смете</t>
        </r>
      </text>
    </comment>
    <comment ref="P58" authorId="0">
      <text>
        <r>
          <rPr>
            <b/>
            <sz val="9"/>
            <rFont val="Tahoma"/>
            <family val="2"/>
          </rPr>
          <t>novi:</t>
        </r>
        <r>
          <rPr>
            <sz val="9"/>
            <rFont val="Tahoma"/>
            <family val="2"/>
          </rPr>
          <t xml:space="preserve">
по смете</t>
        </r>
      </text>
    </comment>
    <comment ref="P61" authorId="0">
      <text>
        <r>
          <rPr>
            <b/>
            <sz val="9"/>
            <rFont val="Tahoma"/>
            <family val="2"/>
          </rPr>
          <t>novi:</t>
        </r>
        <r>
          <rPr>
            <sz val="9"/>
            <rFont val="Tahoma"/>
            <family val="2"/>
          </rPr>
          <t xml:space="preserve">
по смете</t>
        </r>
      </text>
    </comment>
    <comment ref="J73" authorId="0">
      <text>
        <r>
          <rPr>
            <b/>
            <sz val="9"/>
            <rFont val="Tahoma"/>
            <family val="2"/>
          </rPr>
          <t>novi:</t>
        </r>
        <r>
          <rPr>
            <sz val="9"/>
            <rFont val="Tahoma"/>
            <family val="2"/>
          </rPr>
          <t xml:space="preserve">
по смете</t>
        </r>
      </text>
    </comment>
    <comment ref="M79" authorId="0">
      <text>
        <r>
          <rPr>
            <b/>
            <sz val="9"/>
            <rFont val="Tahoma"/>
            <family val="2"/>
          </rPr>
          <t>novi:</t>
        </r>
        <r>
          <rPr>
            <sz val="9"/>
            <rFont val="Tahoma"/>
            <family val="2"/>
          </rPr>
          <t xml:space="preserve">
по смете</t>
        </r>
      </text>
    </comment>
    <comment ref="M81" authorId="0">
      <text>
        <r>
          <rPr>
            <b/>
            <sz val="9"/>
            <rFont val="Tahoma"/>
            <family val="2"/>
          </rPr>
          <t>novi:</t>
        </r>
        <r>
          <rPr>
            <sz val="9"/>
            <rFont val="Tahoma"/>
            <family val="2"/>
          </rPr>
          <t xml:space="preserve">
по смете</t>
        </r>
      </text>
    </comment>
    <comment ref="J86" authorId="0">
      <text>
        <r>
          <rPr>
            <b/>
            <sz val="9"/>
            <rFont val="Tahoma"/>
            <family val="2"/>
          </rPr>
          <t>novi:</t>
        </r>
        <r>
          <rPr>
            <sz val="9"/>
            <rFont val="Tahoma"/>
            <family val="2"/>
          </rPr>
          <t xml:space="preserve">
по смете</t>
        </r>
      </text>
    </comment>
    <comment ref="J91" authorId="0">
      <text>
        <r>
          <rPr>
            <b/>
            <sz val="9"/>
            <rFont val="Tahoma"/>
            <family val="2"/>
          </rPr>
          <t>novi:</t>
        </r>
        <r>
          <rPr>
            <sz val="9"/>
            <rFont val="Tahoma"/>
            <family val="2"/>
          </rPr>
          <t xml:space="preserve">
по смете</t>
        </r>
      </text>
    </comment>
    <comment ref="M96" authorId="0">
      <text>
        <r>
          <rPr>
            <b/>
            <sz val="9"/>
            <rFont val="Tahoma"/>
            <family val="2"/>
          </rPr>
          <t>novi:</t>
        </r>
        <r>
          <rPr>
            <sz val="9"/>
            <rFont val="Tahoma"/>
            <family val="2"/>
          </rPr>
          <t xml:space="preserve">
по смете</t>
        </r>
      </text>
    </comment>
    <comment ref="M98" authorId="0">
      <text>
        <r>
          <rPr>
            <b/>
            <sz val="9"/>
            <rFont val="Tahoma"/>
            <family val="2"/>
          </rPr>
          <t>novi:</t>
        </r>
        <r>
          <rPr>
            <sz val="9"/>
            <rFont val="Tahoma"/>
            <family val="2"/>
          </rPr>
          <t xml:space="preserve">
по смете</t>
        </r>
      </text>
    </comment>
    <comment ref="M101" authorId="0">
      <text>
        <r>
          <rPr>
            <b/>
            <sz val="9"/>
            <rFont val="Tahoma"/>
            <family val="2"/>
          </rPr>
          <t>novi:</t>
        </r>
        <r>
          <rPr>
            <sz val="9"/>
            <rFont val="Tahoma"/>
            <family val="2"/>
          </rPr>
          <t xml:space="preserve">
по сметпе, соответствует расчетному файлу</t>
        </r>
      </text>
    </comment>
    <comment ref="M103" authorId="0">
      <text>
        <r>
          <rPr>
            <b/>
            <sz val="9"/>
            <rFont val="Tahoma"/>
            <family val="2"/>
          </rPr>
          <t>novi:</t>
        </r>
        <r>
          <rPr>
            <sz val="9"/>
            <rFont val="Tahoma"/>
            <family val="2"/>
          </rPr>
          <t xml:space="preserve">
по смете, соответствует расчетному файлу</t>
        </r>
      </text>
    </comment>
    <comment ref="J106" authorId="0">
      <text>
        <r>
          <rPr>
            <b/>
            <sz val="9"/>
            <rFont val="Tahoma"/>
            <family val="2"/>
          </rPr>
          <t>novi:</t>
        </r>
        <r>
          <rPr>
            <sz val="9"/>
            <rFont val="Tahoma"/>
            <family val="2"/>
          </rPr>
          <t xml:space="preserve">
по смете</t>
        </r>
      </text>
    </comment>
    <comment ref="J109" authorId="0">
      <text>
        <r>
          <rPr>
            <b/>
            <sz val="9"/>
            <rFont val="Tahoma"/>
            <family val="2"/>
          </rPr>
          <t>novi:</t>
        </r>
        <r>
          <rPr>
            <sz val="9"/>
            <rFont val="Tahoma"/>
            <family val="2"/>
          </rPr>
          <t xml:space="preserve">
по смете, т.к. с учетом роста 1,1 и 1,01 к 2021 году не превышает расчетного значения  2852695р*1,1*1,01=3169344р</t>
        </r>
      </text>
    </comment>
    <comment ref="J111" authorId="0">
      <text>
        <r>
          <rPr>
            <b/>
            <sz val="9"/>
            <rFont val="Tahoma"/>
            <family val="2"/>
          </rPr>
          <t>novi:</t>
        </r>
        <r>
          <rPr>
            <sz val="9"/>
            <rFont val="Tahoma"/>
            <family val="2"/>
          </rPr>
          <t xml:space="preserve">
уровень 2021 года</t>
        </r>
      </text>
    </comment>
    <comment ref="J113" authorId="0">
      <text>
        <r>
          <rPr>
            <b/>
            <sz val="9"/>
            <rFont val="Tahoma"/>
            <family val="2"/>
          </rPr>
          <t>novi:</t>
        </r>
        <r>
          <rPr>
            <sz val="9"/>
            <rFont val="Tahoma"/>
            <family val="2"/>
          </rPr>
          <t xml:space="preserve">
по смете</t>
        </r>
      </text>
    </comment>
    <comment ref="J116" authorId="0">
      <text>
        <r>
          <rPr>
            <b/>
            <sz val="9"/>
            <rFont val="Tahoma"/>
            <family val="2"/>
          </rPr>
          <t>novi:</t>
        </r>
        <r>
          <rPr>
            <sz val="9"/>
            <rFont val="Tahoma"/>
            <family val="2"/>
          </rPr>
          <t xml:space="preserve">
резерв на софинансирование</t>
        </r>
      </text>
    </comment>
    <comment ref="J119" authorId="0">
      <text>
        <r>
          <rPr>
            <b/>
            <sz val="9"/>
            <rFont val="Tahoma"/>
            <family val="2"/>
          </rPr>
          <t>novi:</t>
        </r>
        <r>
          <rPr>
            <sz val="9"/>
            <rFont val="Tahoma"/>
            <family val="2"/>
          </rPr>
          <t xml:space="preserve">
по смете</t>
        </r>
      </text>
    </comment>
    <comment ref="J126" authorId="0">
      <text>
        <r>
          <rPr>
            <b/>
            <sz val="9"/>
            <rFont val="Tahoma"/>
            <family val="2"/>
          </rPr>
          <t>novi:</t>
        </r>
        <r>
          <rPr>
            <sz val="9"/>
            <rFont val="Tahoma"/>
            <family val="2"/>
          </rPr>
          <t xml:space="preserve">
по смете, т.к. расчет с учетом роста на 10% и 4% + резерв на замену отпусков почти не превышает расчетного по 2021 году 3564967р/12*13*1,1*1,01=4290735р
минус 400,0 т.р. Корректирвока по факту 2021 г</t>
        </r>
      </text>
    </comment>
    <comment ref="J128" authorId="0">
      <text>
        <r>
          <rPr>
            <b/>
            <sz val="9"/>
            <rFont val="Tahoma"/>
            <family val="2"/>
          </rPr>
          <t>novi:</t>
        </r>
        <r>
          <rPr>
            <sz val="9"/>
            <rFont val="Tahoma"/>
            <family val="2"/>
          </rPr>
          <t xml:space="preserve">
уровень 2021 года</t>
        </r>
      </text>
    </comment>
    <comment ref="J130" authorId="0">
      <text>
        <r>
          <rPr>
            <b/>
            <sz val="9"/>
            <rFont val="Tahoma"/>
            <family val="2"/>
          </rPr>
          <t>novi:</t>
        </r>
        <r>
          <rPr>
            <sz val="9"/>
            <rFont val="Tahoma"/>
            <family val="2"/>
          </rPr>
          <t xml:space="preserve">
по смете</t>
        </r>
      </text>
    </comment>
    <comment ref="J133" authorId="0">
      <text>
        <r>
          <rPr>
            <b/>
            <sz val="9"/>
            <rFont val="Tahoma"/>
            <family val="2"/>
          </rPr>
          <t>novi:</t>
        </r>
        <r>
          <rPr>
            <sz val="9"/>
            <rFont val="Tahoma"/>
            <family val="2"/>
          </rPr>
          <t xml:space="preserve">
1% на софинансирование</t>
        </r>
      </text>
    </comment>
    <comment ref="M140" authorId="0">
      <text>
        <r>
          <rPr>
            <b/>
            <sz val="9"/>
            <rFont val="Tahoma"/>
            <family val="2"/>
          </rPr>
          <t>novi:</t>
        </r>
        <r>
          <rPr>
            <sz val="9"/>
            <rFont val="Tahoma"/>
            <family val="2"/>
          </rPr>
          <t xml:space="preserve">
по смете идет с расчетным файлом</t>
        </r>
      </text>
    </comment>
    <comment ref="M142" authorId="0">
      <text>
        <r>
          <rPr>
            <b/>
            <sz val="9"/>
            <rFont val="Tahoma"/>
            <family val="2"/>
          </rPr>
          <t>novi:</t>
        </r>
        <r>
          <rPr>
            <sz val="9"/>
            <rFont val="Tahoma"/>
            <family val="2"/>
          </rPr>
          <t xml:space="preserve">
по смете идет с расчетным файлом</t>
        </r>
      </text>
    </comment>
    <comment ref="J148" authorId="0">
      <text>
        <r>
          <rPr>
            <b/>
            <sz val="9"/>
            <rFont val="Tahoma"/>
            <family val="2"/>
          </rPr>
          <t>novi:</t>
        </r>
        <r>
          <rPr>
            <sz val="9"/>
            <rFont val="Tahoma"/>
            <family val="2"/>
          </rPr>
          <t xml:space="preserve">
по расчету в Минтранс</t>
        </r>
      </text>
    </comment>
    <comment ref="J151" authorId="0">
      <text>
        <r>
          <rPr>
            <b/>
            <sz val="9"/>
            <rFont val="Tahoma"/>
            <family val="2"/>
          </rPr>
          <t>novi:</t>
        </r>
        <r>
          <rPr>
            <sz val="9"/>
            <rFont val="Tahoma"/>
            <family val="2"/>
          </rPr>
          <t xml:space="preserve">
по расчету в Минтранс
</t>
        </r>
      </text>
    </comment>
    <comment ref="M157" authorId="0">
      <text>
        <r>
          <rPr>
            <b/>
            <sz val="9"/>
            <rFont val="Tahoma"/>
            <family val="2"/>
          </rPr>
          <t>novi:</t>
        </r>
        <r>
          <rPr>
            <sz val="9"/>
            <rFont val="Tahoma"/>
            <family val="2"/>
          </rPr>
          <t xml:space="preserve">
по смете, соответствует расчетному файлу </t>
        </r>
      </text>
    </comment>
    <comment ref="M159" authorId="0">
      <text>
        <r>
          <rPr>
            <b/>
            <sz val="9"/>
            <rFont val="Tahoma"/>
            <family val="2"/>
          </rPr>
          <t>novi:</t>
        </r>
        <r>
          <rPr>
            <sz val="9"/>
            <rFont val="Tahoma"/>
            <family val="2"/>
          </rPr>
          <t xml:space="preserve">
по смете, соответствует расчетному файлу</t>
        </r>
      </text>
    </comment>
    <comment ref="M164" authorId="0">
      <text>
        <r>
          <rPr>
            <b/>
            <sz val="9"/>
            <rFont val="Tahoma"/>
            <family val="2"/>
          </rPr>
          <t>novi:</t>
        </r>
        <r>
          <rPr>
            <sz val="9"/>
            <rFont val="Tahoma"/>
            <family val="2"/>
          </rPr>
          <t xml:space="preserve">
по смете, соответствует расчетному файлу</t>
        </r>
      </text>
    </comment>
    <comment ref="J167" authorId="0">
      <text>
        <r>
          <rPr>
            <b/>
            <sz val="9"/>
            <rFont val="Tahoma"/>
            <family val="2"/>
          </rPr>
          <t>novi:</t>
        </r>
        <r>
          <rPr>
            <sz val="9"/>
            <rFont val="Tahoma"/>
            <family val="2"/>
          </rPr>
          <t xml:space="preserve">
по смете</t>
        </r>
      </text>
    </comment>
    <comment ref="J170" authorId="0">
      <text>
        <r>
          <rPr>
            <b/>
            <sz val="9"/>
            <rFont val="Tahoma"/>
            <family val="2"/>
          </rPr>
          <t>novi:</t>
        </r>
        <r>
          <rPr>
            <sz val="9"/>
            <rFont val="Tahoma"/>
            <family val="2"/>
          </rPr>
          <t xml:space="preserve">
по смете</t>
        </r>
      </text>
    </comment>
    <comment ref="J177" authorId="0">
      <text>
        <r>
          <rPr>
            <b/>
            <sz val="9"/>
            <rFont val="Tahoma"/>
            <family val="2"/>
          </rPr>
          <t>novi:</t>
        </r>
        <r>
          <rPr>
            <sz val="9"/>
            <rFont val="Tahoma"/>
            <family val="2"/>
          </rPr>
          <t xml:space="preserve">
по смете</t>
        </r>
      </text>
    </comment>
    <comment ref="M183" authorId="0">
      <text>
        <r>
          <rPr>
            <b/>
            <sz val="9"/>
            <rFont val="Tahoma"/>
            <family val="2"/>
          </rPr>
          <t>novi:</t>
        </r>
        <r>
          <rPr>
            <sz val="9"/>
            <rFont val="Tahoma"/>
            <family val="2"/>
          </rPr>
          <t xml:space="preserve">
по смете, соответсвует расчетному файлу</t>
        </r>
      </text>
    </comment>
    <comment ref="J190" authorId="0">
      <text>
        <r>
          <rPr>
            <b/>
            <sz val="9"/>
            <rFont val="Tahoma"/>
            <family val="2"/>
          </rPr>
          <t>novi:</t>
        </r>
        <r>
          <rPr>
            <sz val="9"/>
            <rFont val="Tahoma"/>
            <family val="2"/>
          </rPr>
          <t xml:space="preserve">
по смете</t>
        </r>
      </text>
    </comment>
    <comment ref="P193" authorId="0">
      <text>
        <r>
          <rPr>
            <b/>
            <sz val="9"/>
            <rFont val="Tahoma"/>
            <family val="2"/>
          </rPr>
          <t>novi:</t>
        </r>
        <r>
          <rPr>
            <sz val="9"/>
            <rFont val="Tahoma"/>
            <family val="2"/>
          </rPr>
          <t xml:space="preserve">
по смете
</t>
        </r>
      </text>
    </comment>
    <comment ref="M199" authorId="0">
      <text>
        <r>
          <rPr>
            <b/>
            <sz val="9"/>
            <rFont val="Tahoma"/>
            <family val="2"/>
          </rPr>
          <t>novi:</t>
        </r>
        <r>
          <rPr>
            <sz val="9"/>
            <rFont val="Tahoma"/>
            <family val="2"/>
          </rPr>
          <t xml:space="preserve">
по сметпе, соответствует расчетному файлу</t>
        </r>
      </text>
    </comment>
    <comment ref="M201" authorId="0">
      <text>
        <r>
          <rPr>
            <b/>
            <sz val="9"/>
            <rFont val="Tahoma"/>
            <family val="2"/>
          </rPr>
          <t>novi:</t>
        </r>
        <r>
          <rPr>
            <sz val="9"/>
            <rFont val="Tahoma"/>
            <family val="2"/>
          </rPr>
          <t xml:space="preserve">
по смете, соответствует расчетному файлу</t>
        </r>
      </text>
    </comment>
    <comment ref="J212" authorId="0">
      <text>
        <r>
          <rPr>
            <b/>
            <sz val="9"/>
            <rFont val="Tahoma"/>
            <family val="2"/>
          </rPr>
          <t>novi:</t>
        </r>
        <r>
          <rPr>
            <sz val="9"/>
            <rFont val="Tahoma"/>
            <family val="2"/>
          </rPr>
          <t xml:space="preserve">
по смете</t>
        </r>
      </text>
    </comment>
    <comment ref="J228" authorId="0">
      <text>
        <r>
          <rPr>
            <b/>
            <sz val="9"/>
            <rFont val="Tahoma"/>
            <family val="2"/>
          </rPr>
          <t>novi:</t>
        </r>
        <r>
          <rPr>
            <sz val="9"/>
            <rFont val="Tahoma"/>
            <family val="2"/>
          </rPr>
          <t xml:space="preserve">
по смете за минусом 1,5 млн. руб корректирвока по факту 2021 г</t>
        </r>
      </text>
    </comment>
    <comment ref="J234" authorId="0">
      <text>
        <r>
          <rPr>
            <b/>
            <sz val="9"/>
            <rFont val="Tahoma"/>
            <family val="2"/>
          </rPr>
          <t>novi:</t>
        </r>
        <r>
          <rPr>
            <sz val="9"/>
            <rFont val="Tahoma"/>
            <family val="2"/>
          </rPr>
          <t xml:space="preserve">
по смете минус 300 т.р. Корректировка по факту 2021 г</t>
        </r>
      </text>
    </comment>
    <comment ref="J237" authorId="0">
      <text>
        <r>
          <rPr>
            <b/>
            <sz val="9"/>
            <rFont val="Tahoma"/>
            <family val="2"/>
          </rPr>
          <t>novi:</t>
        </r>
        <r>
          <rPr>
            <sz val="9"/>
            <rFont val="Tahoma"/>
            <family val="2"/>
          </rPr>
          <t xml:space="preserve">
уровень 2021 года</t>
        </r>
      </text>
    </comment>
    <comment ref="J239" authorId="0">
      <text>
        <r>
          <rPr>
            <b/>
            <sz val="9"/>
            <rFont val="Tahoma"/>
            <family val="2"/>
          </rPr>
          <t>novi:</t>
        </r>
        <r>
          <rPr>
            <sz val="9"/>
            <rFont val="Tahoma"/>
            <family val="2"/>
          </rPr>
          <t xml:space="preserve">
уровень 2021 года</t>
        </r>
      </text>
    </comment>
    <comment ref="J242" authorId="0">
      <text>
        <r>
          <rPr>
            <b/>
            <sz val="9"/>
            <rFont val="Tahoma"/>
            <family val="2"/>
          </rPr>
          <t>novi:</t>
        </r>
        <r>
          <rPr>
            <sz val="9"/>
            <rFont val="Tahoma"/>
            <family val="2"/>
          </rPr>
          <t xml:space="preserve">
по смете 25% софинансирование
</t>
        </r>
      </text>
    </comment>
    <comment ref="J246" authorId="0">
      <text>
        <r>
          <rPr>
            <b/>
            <sz val="9"/>
            <rFont val="Tahoma"/>
            <family val="2"/>
          </rPr>
          <t>novi:</t>
        </r>
        <r>
          <rPr>
            <sz val="9"/>
            <rFont val="Tahoma"/>
            <family val="2"/>
          </rPr>
          <t xml:space="preserve">
уровень 2021 г</t>
        </r>
      </text>
    </comment>
    <comment ref="J248" authorId="0">
      <text>
        <r>
          <rPr>
            <b/>
            <sz val="9"/>
            <rFont val="Tahoma"/>
            <family val="2"/>
          </rPr>
          <t>novi:</t>
        </r>
        <r>
          <rPr>
            <sz val="9"/>
            <rFont val="Tahoma"/>
            <family val="2"/>
          </rPr>
          <t xml:space="preserve">
уровень 2021 г</t>
        </r>
      </text>
    </comment>
    <comment ref="J255" authorId="0">
      <text>
        <r>
          <rPr>
            <b/>
            <sz val="9"/>
            <rFont val="Tahoma"/>
            <family val="2"/>
          </rPr>
          <t>novi:</t>
        </r>
        <r>
          <rPr>
            <sz val="9"/>
            <rFont val="Tahoma"/>
            <family val="2"/>
          </rPr>
          <t xml:space="preserve">
зарплата библ и музей по смете, хозрасхоы по 2021 году, жку с ростом на 3,9%
за минусом 2 м.р. Корректировка по факту 2021 г и минус 2,5  млн руб., которые они покроют за счет переданных, так как там много запланировано</t>
        </r>
      </text>
    </comment>
    <comment ref="J258" authorId="0">
      <text>
        <r>
          <rPr>
            <b/>
            <sz val="9"/>
            <rFont val="Tahoma"/>
            <family val="2"/>
          </rPr>
          <t>novi:</t>
        </r>
        <r>
          <rPr>
            <sz val="9"/>
            <rFont val="Tahoma"/>
            <family val="2"/>
          </rPr>
          <t xml:space="preserve">
по смете 25% софинансирование</t>
        </r>
      </text>
    </comment>
    <comment ref="J261" authorId="0">
      <text>
        <r>
          <rPr>
            <b/>
            <sz val="9"/>
            <rFont val="Tahoma"/>
            <family val="2"/>
          </rPr>
          <t>novi:</t>
        </r>
        <r>
          <rPr>
            <sz val="9"/>
            <rFont val="Tahoma"/>
            <family val="2"/>
          </rPr>
          <t xml:space="preserve">
по смете 25% софинансирование</t>
        </r>
      </text>
    </comment>
    <comment ref="J265" authorId="0">
      <text>
        <r>
          <rPr>
            <b/>
            <sz val="9"/>
            <rFont val="Tahoma"/>
            <family val="2"/>
          </rPr>
          <t>novi:</t>
        </r>
        <r>
          <rPr>
            <sz val="9"/>
            <rFont val="Tahoma"/>
            <family val="2"/>
          </rPr>
          <t xml:space="preserve">
по смете за минусом 1 м.р., так как расчет в смете ЖКУ по договору, а платят по счетчику, корректировка по факту 2021 г</t>
        </r>
      </text>
    </comment>
    <comment ref="J272" authorId="0">
      <text>
        <r>
          <rPr>
            <b/>
            <sz val="9"/>
            <rFont val="Tahoma"/>
            <family val="2"/>
          </rPr>
          <t>по смете</t>
        </r>
      </text>
    </comment>
    <comment ref="J278" authorId="0">
      <text>
        <r>
          <rPr>
            <b/>
            <sz val="9"/>
            <rFont val="Tahoma"/>
            <family val="2"/>
          </rPr>
          <t xml:space="preserve">novi
</t>
        </r>
        <r>
          <rPr>
            <sz val="9"/>
            <rFont val="Tahoma"/>
            <family val="2"/>
          </rPr>
          <t>МС по нормативу + водитель по смете</t>
        </r>
        <r>
          <rPr>
            <b/>
            <sz val="9"/>
            <rFont val="Tahoma"/>
            <family val="2"/>
          </rPr>
          <t xml:space="preserve">
</t>
        </r>
      </text>
    </comment>
    <comment ref="J280" authorId="0">
      <text>
        <r>
          <rPr>
            <b/>
            <sz val="9"/>
            <rFont val="Tahoma"/>
            <family val="2"/>
          </rPr>
          <t>novi:</t>
        </r>
        <r>
          <rPr>
            <sz val="9"/>
            <rFont val="Tahoma"/>
            <family val="2"/>
          </rPr>
          <t xml:space="preserve">
уровень 2021 года</t>
        </r>
      </text>
    </comment>
    <comment ref="J282" authorId="0">
      <text>
        <r>
          <rPr>
            <b/>
            <sz val="9"/>
            <rFont val="Tahoma"/>
            <family val="2"/>
          </rPr>
          <t>novi:</t>
        </r>
        <r>
          <rPr>
            <sz val="9"/>
            <rFont val="Tahoma"/>
            <family val="2"/>
          </rPr>
          <t xml:space="preserve">
по смете</t>
        </r>
      </text>
    </comment>
    <comment ref="J285" authorId="0">
      <text>
        <r>
          <rPr>
            <b/>
            <sz val="9"/>
            <rFont val="Tahoma"/>
            <family val="2"/>
          </rPr>
          <t>novi:</t>
        </r>
        <r>
          <rPr>
            <sz val="9"/>
            <rFont val="Tahoma"/>
            <family val="2"/>
          </rPr>
          <t xml:space="preserve">
бухгалтерия из среднего за 10 мес + техноцентр по смете за минусом инженера телевизионщика
за минусом 1,602 м.р. Корректировка по факту 2021 года плюс 200 т.р. От отмены 12 программы</t>
        </r>
      </text>
    </comment>
    <comment ref="J287" authorId="0">
      <text>
        <r>
          <rPr>
            <b/>
            <sz val="9"/>
            <rFont val="Tahoma"/>
            <family val="2"/>
          </rPr>
          <t>novi:</t>
        </r>
        <r>
          <rPr>
            <sz val="9"/>
            <rFont val="Tahoma"/>
            <family val="2"/>
          </rPr>
          <t xml:space="preserve">
план 2021 806770 + электроэнергия по смете 217751+ дрова по смете 1700000
</t>
        </r>
      </text>
    </comment>
    <comment ref="J289" authorId="0">
      <text>
        <r>
          <rPr>
            <b/>
            <sz val="9"/>
            <rFont val="Tahoma"/>
            <family val="2"/>
          </rPr>
          <t>novi:</t>
        </r>
        <r>
          <rPr>
            <sz val="9"/>
            <rFont val="Tahoma"/>
            <family val="2"/>
          </rPr>
          <t xml:space="preserve">
по смете</t>
        </r>
      </text>
    </comment>
    <comment ref="J296" authorId="0">
      <text>
        <r>
          <rPr>
            <b/>
            <sz val="9"/>
            <rFont val="Tahoma"/>
            <family val="2"/>
          </rPr>
          <t>novi:</t>
        </r>
        <r>
          <rPr>
            <sz val="9"/>
            <rFont val="Tahoma"/>
            <family val="2"/>
          </rPr>
          <t xml:space="preserve">
по факту 2021 г</t>
        </r>
      </text>
    </comment>
    <comment ref="J299" authorId="0">
      <text>
        <r>
          <rPr>
            <b/>
            <sz val="9"/>
            <rFont val="Tahoma"/>
            <family val="2"/>
          </rPr>
          <t>novi:</t>
        </r>
        <r>
          <rPr>
            <sz val="9"/>
            <rFont val="Tahoma"/>
            <family val="2"/>
          </rPr>
          <t xml:space="preserve">
уровень 2021 года</t>
        </r>
      </text>
    </comment>
    <comment ref="J303" authorId="0">
      <text>
        <r>
          <rPr>
            <b/>
            <sz val="9"/>
            <rFont val="Tahoma"/>
            <family val="2"/>
          </rPr>
          <t>novi:</t>
        </r>
        <r>
          <rPr>
            <sz val="9"/>
            <rFont val="Tahoma"/>
            <family val="2"/>
          </rPr>
          <t xml:space="preserve">
по смете</t>
        </r>
      </text>
    </comment>
    <comment ref="J317" authorId="0">
      <text>
        <r>
          <rPr>
            <b/>
            <sz val="9"/>
            <rFont val="Tahoma"/>
            <family val="2"/>
          </rPr>
          <t>novi:</t>
        </r>
        <r>
          <rPr>
            <sz val="9"/>
            <rFont val="Tahoma"/>
            <family val="2"/>
          </rPr>
          <t xml:space="preserve">
по смете</t>
        </r>
      </text>
    </comment>
    <comment ref="J323" authorId="0">
      <text>
        <r>
          <rPr>
            <b/>
            <sz val="9"/>
            <rFont val="Tahoma"/>
            <family val="2"/>
          </rPr>
          <t>novi:</t>
        </r>
        <r>
          <rPr>
            <sz val="9"/>
            <rFont val="Tahoma"/>
            <family val="2"/>
          </rPr>
          <t xml:space="preserve">
по смете</t>
        </r>
      </text>
    </comment>
    <comment ref="J332" authorId="0">
      <text>
        <r>
          <rPr>
            <b/>
            <sz val="9"/>
            <rFont val="Tahoma"/>
            <family val="2"/>
          </rPr>
          <t>novi:</t>
        </r>
        <r>
          <rPr>
            <sz val="9"/>
            <rFont val="Tahoma"/>
            <family val="2"/>
          </rPr>
          <t xml:space="preserve">
по смете</t>
        </r>
      </text>
    </comment>
    <comment ref="J335" authorId="0">
      <text>
        <r>
          <rPr>
            <b/>
            <sz val="9"/>
            <rFont val="Tahoma"/>
            <family val="2"/>
          </rPr>
          <t>novi:</t>
        </r>
        <r>
          <rPr>
            <sz val="9"/>
            <rFont val="Tahoma"/>
            <family val="2"/>
          </rPr>
          <t xml:space="preserve">
по смете</t>
        </r>
      </text>
    </comment>
    <comment ref="J338" authorId="0">
      <text>
        <r>
          <rPr>
            <b/>
            <sz val="9"/>
            <rFont val="Tahoma"/>
            <family val="2"/>
          </rPr>
          <t>novi:</t>
        </r>
        <r>
          <rPr>
            <sz val="9"/>
            <rFont val="Tahoma"/>
            <family val="2"/>
          </rPr>
          <t xml:space="preserve">
по смете</t>
        </r>
      </text>
    </comment>
    <comment ref="J341" authorId="0">
      <text>
        <r>
          <rPr>
            <b/>
            <sz val="9"/>
            <rFont val="Tahoma"/>
            <family val="2"/>
          </rPr>
          <t>novi:</t>
        </r>
        <r>
          <rPr>
            <sz val="9"/>
            <rFont val="Tahoma"/>
            <family val="2"/>
          </rPr>
          <t xml:space="preserve">
по смете</t>
        </r>
      </text>
    </comment>
    <comment ref="J350" authorId="0">
      <text>
        <r>
          <rPr>
            <b/>
            <sz val="9"/>
            <rFont val="Tahoma"/>
            <family val="2"/>
          </rPr>
          <t>novi:</t>
        </r>
        <r>
          <rPr>
            <sz val="9"/>
            <rFont val="Tahoma"/>
            <family val="2"/>
          </rPr>
          <t xml:space="preserve">
по смете</t>
        </r>
      </text>
    </comment>
    <comment ref="J353" authorId="0">
      <text>
        <r>
          <rPr>
            <b/>
            <sz val="9"/>
            <rFont val="Tahoma"/>
            <family val="2"/>
          </rPr>
          <t>novi:</t>
        </r>
        <r>
          <rPr>
            <sz val="9"/>
            <rFont val="Tahoma"/>
            <family val="2"/>
          </rPr>
          <t xml:space="preserve">
по смете</t>
        </r>
      </text>
    </comment>
    <comment ref="J356" authorId="0">
      <text>
        <r>
          <rPr>
            <b/>
            <sz val="9"/>
            <rFont val="Tahoma"/>
            <family val="2"/>
          </rPr>
          <t>novi:</t>
        </r>
        <r>
          <rPr>
            <sz val="9"/>
            <rFont val="Tahoma"/>
            <family val="2"/>
          </rPr>
          <t xml:space="preserve">
по смете</t>
        </r>
      </text>
    </comment>
    <comment ref="J357" authorId="0">
      <text>
        <r>
          <rPr>
            <b/>
            <sz val="9"/>
            <rFont val="Tahoma"/>
            <family val="2"/>
          </rPr>
          <t>novi:</t>
        </r>
        <r>
          <rPr>
            <sz val="9"/>
            <rFont val="Tahoma"/>
            <family val="2"/>
          </rPr>
          <t xml:space="preserve">
по смете</t>
        </r>
      </text>
    </comment>
    <comment ref="J358" authorId="0">
      <text>
        <r>
          <rPr>
            <b/>
            <sz val="9"/>
            <rFont val="Tahoma"/>
            <family val="2"/>
          </rPr>
          <t>novi:</t>
        </r>
        <r>
          <rPr>
            <sz val="9"/>
            <rFont val="Tahoma"/>
            <family val="2"/>
          </rPr>
          <t xml:space="preserve">
по смете</t>
        </r>
      </text>
    </comment>
    <comment ref="J360" authorId="0">
      <text>
        <r>
          <rPr>
            <b/>
            <sz val="9"/>
            <rFont val="Tahoma"/>
            <family val="2"/>
          </rPr>
          <t>novi:</t>
        </r>
        <r>
          <rPr>
            <sz val="9"/>
            <rFont val="Tahoma"/>
            <family val="2"/>
          </rPr>
          <t xml:space="preserve">
по смете</t>
        </r>
      </text>
    </comment>
    <comment ref="J365" authorId="0">
      <text>
        <r>
          <rPr>
            <b/>
            <sz val="9"/>
            <rFont val="Tahoma"/>
            <family val="2"/>
          </rPr>
          <t>novi:</t>
        </r>
        <r>
          <rPr>
            <sz val="9"/>
            <rFont val="Tahoma"/>
            <family val="2"/>
          </rPr>
          <t xml:space="preserve">
по смете</t>
        </r>
      </text>
    </comment>
    <comment ref="J368" authorId="0">
      <text>
        <r>
          <rPr>
            <b/>
            <sz val="9"/>
            <rFont val="Tahoma"/>
            <family val="2"/>
          </rPr>
          <t>novi:</t>
        </r>
        <r>
          <rPr>
            <sz val="9"/>
            <rFont val="Tahoma"/>
            <family val="2"/>
          </rPr>
          <t xml:space="preserve">
по смете</t>
        </r>
      </text>
    </comment>
    <comment ref="J377" authorId="0">
      <text>
        <r>
          <rPr>
            <b/>
            <sz val="9"/>
            <rFont val="Tahoma"/>
            <family val="2"/>
          </rPr>
          <t>novi:</t>
        </r>
        <r>
          <rPr>
            <sz val="9"/>
            <rFont val="Tahoma"/>
            <family val="2"/>
          </rPr>
          <t xml:space="preserve">
по смете</t>
        </r>
      </text>
    </comment>
    <comment ref="J380" authorId="0">
      <text>
        <r>
          <rPr>
            <b/>
            <sz val="9"/>
            <rFont val="Tahoma"/>
            <family val="2"/>
          </rPr>
          <t>novi:</t>
        </r>
        <r>
          <rPr>
            <sz val="9"/>
            <rFont val="Tahoma"/>
            <family val="2"/>
          </rPr>
          <t xml:space="preserve">
по смете</t>
        </r>
      </text>
    </comment>
    <comment ref="J383" authorId="0">
      <text>
        <r>
          <rPr>
            <b/>
            <sz val="9"/>
            <rFont val="Tahoma"/>
            <family val="2"/>
          </rPr>
          <t>novi:</t>
        </r>
        <r>
          <rPr>
            <sz val="9"/>
            <rFont val="Tahoma"/>
            <family val="2"/>
          </rPr>
          <t xml:space="preserve">
по смете</t>
        </r>
      </text>
    </comment>
    <comment ref="J386" authorId="0">
      <text>
        <r>
          <rPr>
            <b/>
            <sz val="9"/>
            <rFont val="Tahoma"/>
            <family val="2"/>
          </rPr>
          <t>novi:</t>
        </r>
        <r>
          <rPr>
            <sz val="9"/>
            <rFont val="Tahoma"/>
            <family val="2"/>
          </rPr>
          <t xml:space="preserve">
по смете</t>
        </r>
      </text>
    </comment>
    <comment ref="J397" authorId="0">
      <text>
        <r>
          <rPr>
            <b/>
            <sz val="9"/>
            <rFont val="Tahoma"/>
            <family val="2"/>
          </rPr>
          <t>novi:</t>
        </r>
        <r>
          <rPr>
            <sz val="9"/>
            <rFont val="Tahoma"/>
            <family val="2"/>
          </rPr>
          <t xml:space="preserve">
по смете</t>
        </r>
      </text>
    </comment>
    <comment ref="J399" authorId="0">
      <text>
        <r>
          <rPr>
            <b/>
            <sz val="9"/>
            <rFont val="Tahoma"/>
            <family val="2"/>
          </rPr>
          <t>novi:</t>
        </r>
        <r>
          <rPr>
            <sz val="9"/>
            <rFont val="Tahoma"/>
            <family val="2"/>
          </rPr>
          <t xml:space="preserve">
по смете</t>
        </r>
      </text>
    </comment>
    <comment ref="J401" authorId="0">
      <text>
        <r>
          <rPr>
            <b/>
            <sz val="9"/>
            <rFont val="Tahoma"/>
            <family val="2"/>
          </rPr>
          <t>novi:</t>
        </r>
        <r>
          <rPr>
            <sz val="9"/>
            <rFont val="Tahoma"/>
            <family val="2"/>
          </rPr>
          <t xml:space="preserve">
по смете</t>
        </r>
      </text>
    </comment>
    <comment ref="J404" authorId="0">
      <text>
        <r>
          <rPr>
            <b/>
            <sz val="9"/>
            <rFont val="Tahoma"/>
            <family val="2"/>
          </rPr>
          <t>novi:</t>
        </r>
        <r>
          <rPr>
            <sz val="9"/>
            <rFont val="Tahoma"/>
            <family val="2"/>
          </rPr>
          <t xml:space="preserve">
по смете</t>
        </r>
      </text>
    </comment>
    <comment ref="J406" authorId="0">
      <text>
        <r>
          <rPr>
            <b/>
            <sz val="9"/>
            <rFont val="Tahoma"/>
            <family val="2"/>
          </rPr>
          <t>novi:</t>
        </r>
        <r>
          <rPr>
            <sz val="9"/>
            <rFont val="Tahoma"/>
            <family val="2"/>
          </rPr>
          <t xml:space="preserve">
по смете</t>
        </r>
      </text>
    </comment>
    <comment ref="J409" authorId="0">
      <text>
        <r>
          <rPr>
            <b/>
            <sz val="9"/>
            <rFont val="Tahoma"/>
            <family val="2"/>
          </rPr>
          <t>novi:</t>
        </r>
        <r>
          <rPr>
            <sz val="9"/>
            <rFont val="Tahoma"/>
            <family val="2"/>
          </rPr>
          <t xml:space="preserve">
по смете</t>
        </r>
      </text>
    </comment>
    <comment ref="J411" authorId="0">
      <text>
        <r>
          <rPr>
            <b/>
            <sz val="9"/>
            <rFont val="Tahoma"/>
            <family val="2"/>
          </rPr>
          <t>novi:</t>
        </r>
        <r>
          <rPr>
            <sz val="9"/>
            <rFont val="Tahoma"/>
            <family val="2"/>
          </rPr>
          <t xml:space="preserve">
по смете</t>
        </r>
      </text>
    </comment>
    <comment ref="J413" authorId="0">
      <text>
        <r>
          <rPr>
            <b/>
            <sz val="9"/>
            <rFont val="Tahoma"/>
            <family val="2"/>
          </rPr>
          <t>novi:</t>
        </r>
        <r>
          <rPr>
            <sz val="9"/>
            <rFont val="Tahoma"/>
            <family val="2"/>
          </rPr>
          <t xml:space="preserve">
по смете</t>
        </r>
      </text>
    </comment>
    <comment ref="J416" authorId="0">
      <text>
        <r>
          <rPr>
            <b/>
            <sz val="9"/>
            <rFont val="Tahoma"/>
            <family val="2"/>
          </rPr>
          <t>novi:</t>
        </r>
        <r>
          <rPr>
            <sz val="9"/>
            <rFont val="Tahoma"/>
            <family val="2"/>
          </rPr>
          <t xml:space="preserve">
по смете</t>
        </r>
      </text>
    </comment>
    <comment ref="J430" authorId="0">
      <text>
        <r>
          <rPr>
            <b/>
            <sz val="9"/>
            <rFont val="Tahoma"/>
            <family val="2"/>
          </rPr>
          <t>novi:</t>
        </r>
        <r>
          <rPr>
            <sz val="9"/>
            <rFont val="Tahoma"/>
            <family val="2"/>
          </rPr>
          <t xml:space="preserve">
по смете</t>
        </r>
      </text>
    </comment>
    <comment ref="J446" authorId="0">
      <text>
        <r>
          <rPr>
            <b/>
            <sz val="9"/>
            <rFont val="Tahoma"/>
            <family val="2"/>
          </rPr>
          <t>novi:</t>
        </r>
        <r>
          <rPr>
            <sz val="9"/>
            <rFont val="Tahoma"/>
            <family val="2"/>
          </rPr>
          <t xml:space="preserve">
по смете, так как меньше норматива
</t>
        </r>
      </text>
    </comment>
    <comment ref="J450" authorId="0">
      <text>
        <r>
          <rPr>
            <b/>
            <sz val="9"/>
            <rFont val="Tahoma"/>
            <family val="2"/>
          </rPr>
          <t>novi:</t>
        </r>
        <r>
          <rPr>
            <sz val="9"/>
            <rFont val="Tahoma"/>
            <family val="2"/>
          </rPr>
          <t xml:space="preserve">
по нормативу
</t>
        </r>
      </text>
    </comment>
    <comment ref="J452" authorId="0">
      <text>
        <r>
          <rPr>
            <b/>
            <sz val="9"/>
            <rFont val="Tahoma"/>
            <family val="2"/>
          </rPr>
          <t>novi:</t>
        </r>
        <r>
          <rPr>
            <sz val="9"/>
            <rFont val="Tahoma"/>
            <family val="2"/>
          </rPr>
          <t xml:space="preserve">
уровень 2021 года</t>
        </r>
      </text>
    </comment>
    <comment ref="J454" authorId="0">
      <text>
        <r>
          <rPr>
            <b/>
            <sz val="9"/>
            <rFont val="Tahoma"/>
            <family val="2"/>
          </rPr>
          <t>novi:</t>
        </r>
        <r>
          <rPr>
            <sz val="9"/>
            <rFont val="Tahoma"/>
            <family val="2"/>
          </rPr>
          <t xml:space="preserve">
уровень 2021</t>
        </r>
      </text>
    </comment>
  </commentList>
</comments>
</file>

<file path=xl/sharedStrings.xml><?xml version="1.0" encoding="utf-8"?>
<sst xmlns="http://schemas.openxmlformats.org/spreadsheetml/2006/main" count="7134" uniqueCount="1520">
  <si>
    <t>791 01 05 02 01 05 0000 510</t>
  </si>
  <si>
    <t>791 01 05 00 00 00 0000 600</t>
  </si>
  <si>
    <t>791 01 05 02 00 00 0000 600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</si>
  <si>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</si>
  <si>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</si>
  <si>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Подпрограмма "Модернизация, реконструкция и капитальный ремонт объектов коммунальной инфраструктуры Казачинского района"</t>
  </si>
  <si>
    <t>1004</t>
  </si>
  <si>
    <t>1006</t>
  </si>
  <si>
    <t>Раздел-подраздел</t>
  </si>
  <si>
    <t>0100</t>
  </si>
  <si>
    <t>0400</t>
  </si>
  <si>
    <t>0500</t>
  </si>
  <si>
    <t>0700</t>
  </si>
  <si>
    <t>0800</t>
  </si>
  <si>
    <t>1000</t>
  </si>
  <si>
    <t>1100</t>
  </si>
  <si>
    <t>Приложение № 1</t>
  </si>
  <si>
    <t>Муниципальная программа Казачинского района "Развитие образования Казачинского района"</t>
  </si>
  <si>
    <t>42</t>
  </si>
  <si>
    <t>43</t>
  </si>
  <si>
    <t>791 01 05 02 01 00 0000 610</t>
  </si>
  <si>
    <t>МО Мокрушинский сельсовет</t>
  </si>
  <si>
    <t>131</t>
  </si>
  <si>
    <t xml:space="preserve">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</si>
  <si>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Непрограммные расходы отдельных органов местного самоуправления</t>
  </si>
  <si>
    <t>Функционирование финансового управления администрации Казачинского района</t>
  </si>
  <si>
    <t>Функционирование высшего должностного лица субъекта Российской Федерации и муниципального образования</t>
  </si>
  <si>
    <t>Расходы на выплаты персоналу государственных (муниципальных) органов</t>
  </si>
  <si>
    <t>850</t>
  </si>
  <si>
    <t>800</t>
  </si>
  <si>
    <t>Иные бюджетные ассигнования</t>
  </si>
  <si>
    <t>Уплата налогов, сборов и иных платежей</t>
  </si>
  <si>
    <t>Непрограммные расходы на функционирование высшего должностного лица муниципального образования</t>
  </si>
  <si>
    <t>Непрограммные расходы представительного органа местного самоуправления</t>
  </si>
  <si>
    <t>Подпрограмма "Развитие дошкольного образования"</t>
  </si>
  <si>
    <t>Социальное обеспечение и иные выплаты населению</t>
  </si>
  <si>
    <t>Публичные нормативные социальные выплаты гражданам</t>
  </si>
  <si>
    <t>раздел - подраздел</t>
  </si>
  <si>
    <t xml:space="preserve">Дотации </t>
  </si>
  <si>
    <t>Субвенции</t>
  </si>
  <si>
    <t>Отдел культуры, спорта, туризма и молодежной политики администрации Казачинского района</t>
  </si>
  <si>
    <t>ДОХОДЫ ОТ ИСПОЛЬЗОВАНИЯ ИМУЩЕСТВА, НАХОДЯЩЕГОСЯ В ГОСУДАРСТВЕННОЙ И МУНИЦИПАЛЬНОЙ СОБСТВЕННОСТИ</t>
  </si>
  <si>
    <t>Мобилизационная и вневойсковая подготовка</t>
  </si>
  <si>
    <t>0200</t>
  </si>
  <si>
    <t>0203</t>
  </si>
  <si>
    <t>Муниципальная программа "Развитие транспортной системы Казачинского района"</t>
  </si>
  <si>
    <t>791 01 05 00 00 00 0000 000</t>
  </si>
  <si>
    <t>791 01 05 00 00 00 0000 500</t>
  </si>
  <si>
    <t>791 01 05 02 00 00 0000 500</t>
  </si>
  <si>
    <t>791 01 05 02 01 00 0000 510</t>
  </si>
  <si>
    <t>0440080210</t>
  </si>
  <si>
    <t>9100000000</t>
  </si>
  <si>
    <t>9110000000</t>
  </si>
  <si>
    <t>9110080210</t>
  </si>
  <si>
    <t>9200000000</t>
  </si>
  <si>
    <t>9210000000</t>
  </si>
  <si>
    <t>9210080210</t>
  </si>
  <si>
    <t>9300000000</t>
  </si>
  <si>
    <t>9310000000</t>
  </si>
  <si>
    <t>9310080210</t>
  </si>
  <si>
    <t>9310080250</t>
  </si>
  <si>
    <t>0400000000</t>
  </si>
  <si>
    <t>0440000000</t>
  </si>
  <si>
    <t>8100000000</t>
  </si>
  <si>
    <t>8110000000</t>
  </si>
  <si>
    <t>8110076040</t>
  </si>
  <si>
    <t>8110080210</t>
  </si>
  <si>
    <t>8110080050</t>
  </si>
  <si>
    <t>0440075190</t>
  </si>
  <si>
    <t>0600000000</t>
  </si>
  <si>
    <t>0630000000</t>
  </si>
  <si>
    <t>0630084480</t>
  </si>
  <si>
    <t>0900000000</t>
  </si>
  <si>
    <t>0910000000</t>
  </si>
  <si>
    <t>0910085000</t>
  </si>
  <si>
    <t>8110074290</t>
  </si>
  <si>
    <t>8110080220</t>
  </si>
  <si>
    <t>8110080850</t>
  </si>
  <si>
    <t>0700000000</t>
  </si>
  <si>
    <t>0710000000</t>
  </si>
  <si>
    <t>1100000000</t>
  </si>
  <si>
    <t>1120000000</t>
  </si>
  <si>
    <t>1120083010</t>
  </si>
  <si>
    <t>1120083030</t>
  </si>
  <si>
    <t>0720000000</t>
  </si>
  <si>
    <t>1000000000</t>
  </si>
  <si>
    <t>1090000000</t>
  </si>
  <si>
    <t>1090096010</t>
  </si>
  <si>
    <t>0800000000</t>
  </si>
  <si>
    <t>0810000000</t>
  </si>
  <si>
    <t>0100000000</t>
  </si>
  <si>
    <t>0130000000</t>
  </si>
  <si>
    <t>0130080610</t>
  </si>
  <si>
    <t>0610000000</t>
  </si>
  <si>
    <t>0610084470</t>
  </si>
  <si>
    <t>0620000000</t>
  </si>
  <si>
    <t>0620084470</t>
  </si>
  <si>
    <t>0410000000</t>
  </si>
  <si>
    <t>0410080610</t>
  </si>
  <si>
    <t>0420000000</t>
  </si>
  <si>
    <t>0420080610</t>
  </si>
  <si>
    <t>0430000000</t>
  </si>
  <si>
    <t>0430080210</t>
  </si>
  <si>
    <t>0430080610</t>
  </si>
  <si>
    <t>0500000000</t>
  </si>
  <si>
    <t>0110000000</t>
  </si>
  <si>
    <t>0110075880</t>
  </si>
  <si>
    <t>0110080610</t>
  </si>
  <si>
    <t>0120000000</t>
  </si>
  <si>
    <t>0120075640</t>
  </si>
  <si>
    <t>0120080610</t>
  </si>
  <si>
    <t>0120080930</t>
  </si>
  <si>
    <t>0130080670</t>
  </si>
  <si>
    <t>0140000000</t>
  </si>
  <si>
    <t>0140080640</t>
  </si>
  <si>
    <t>0140080650</t>
  </si>
  <si>
    <t>0140080660</t>
  </si>
  <si>
    <t>0140084470</t>
  </si>
  <si>
    <t>0150000000</t>
  </si>
  <si>
    <t>0150075520</t>
  </si>
  <si>
    <t>0150080210</t>
  </si>
  <si>
    <t>0150080610</t>
  </si>
  <si>
    <t>0110075540</t>
  </si>
  <si>
    <t>0120075660</t>
  </si>
  <si>
    <t>0110075560</t>
  </si>
  <si>
    <t>0230000000</t>
  </si>
  <si>
    <t>0230080210</t>
  </si>
  <si>
    <t>0240000000</t>
  </si>
  <si>
    <t>0240080210</t>
  </si>
  <si>
    <t>8180000000</t>
  </si>
  <si>
    <t>8180075140</t>
  </si>
  <si>
    <t>8180051180</t>
  </si>
  <si>
    <t>0200000000</t>
  </si>
  <si>
    <t>0210000000</t>
  </si>
  <si>
    <t>0210076010</t>
  </si>
  <si>
    <t>0210091300</t>
  </si>
  <si>
    <t>0210093500</t>
  </si>
  <si>
    <t>Подпрограмма "Развитие транспортного комплекса Казачинского района"</t>
  </si>
  <si>
    <t xml:space="preserve">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</si>
  <si>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Муниципальная программа Казачинского района "Поддержка и развитие малого и среднего предпринимательства в Казачинском районе"</t>
  </si>
  <si>
    <t xml:space="preserve">Прочие межбюджетные трансферты общего характера
</t>
  </si>
  <si>
    <t>1403</t>
  </si>
  <si>
    <t>200</t>
  </si>
  <si>
    <t>НАЛОГИ НА СОВОКУПНЫЙ ДОХОД</t>
  </si>
  <si>
    <t>Государственная пошлина по делам, рассматриваемым в судах общей юрисдикции, мировыми судьями</t>
  </si>
  <si>
    <t>Код классификации доходов бюджета</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</si>
  <si>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</si>
  <si>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</si>
  <si>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</si>
  <si>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Субсидии бюджетам бюджетной системы Российской Федерации (межбюджетные субсидии)</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</si>
  <si>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</si>
  <si>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</si>
  <si>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заключенными соглашениями </t>
  </si>
  <si>
    <t>66</t>
  </si>
  <si>
    <t>67</t>
  </si>
  <si>
    <t>300</t>
  </si>
  <si>
    <t>320</t>
  </si>
  <si>
    <t>379</t>
  </si>
  <si>
    <t>380</t>
  </si>
  <si>
    <t>53</t>
  </si>
  <si>
    <t>МО Казачинский сельсовет</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</si>
  <si>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</si>
  <si>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</si>
  <si>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178</t>
  </si>
  <si>
    <t>Всего</t>
  </si>
  <si>
    <t>Другие общегосударственные вопросы</t>
  </si>
  <si>
    <t>293</t>
  </si>
  <si>
    <t>294</t>
  </si>
  <si>
    <t>295</t>
  </si>
  <si>
    <t>296</t>
  </si>
  <si>
    <t>301</t>
  </si>
  <si>
    <t>302</t>
  </si>
  <si>
    <t>303</t>
  </si>
  <si>
    <t>304</t>
  </si>
  <si>
    <t>305</t>
  </si>
  <si>
    <t>306</t>
  </si>
  <si>
    <t>307</t>
  </si>
  <si>
    <t>308</t>
  </si>
  <si>
    <t>309</t>
  </si>
  <si>
    <t>313</t>
  </si>
  <si>
    <t>314</t>
  </si>
  <si>
    <t>315</t>
  </si>
  <si>
    <t>316</t>
  </si>
  <si>
    <t>317</t>
  </si>
  <si>
    <t>318</t>
  </si>
  <si>
    <t>321</t>
  </si>
  <si>
    <t>322</t>
  </si>
  <si>
    <t>323</t>
  </si>
  <si>
    <t>324</t>
  </si>
  <si>
    <t>325</t>
  </si>
  <si>
    <t>326</t>
  </si>
  <si>
    <t>329</t>
  </si>
  <si>
    <t>330</t>
  </si>
  <si>
    <t>331</t>
  </si>
  <si>
    <t>332</t>
  </si>
  <si>
    <t>333</t>
  </si>
  <si>
    <t>334</t>
  </si>
  <si>
    <t>344</t>
  </si>
  <si>
    <t>345</t>
  </si>
  <si>
    <t>346</t>
  </si>
  <si>
    <t>347</t>
  </si>
  <si>
    <t>350</t>
  </si>
  <si>
    <t>363</t>
  </si>
  <si>
    <t>364</t>
  </si>
  <si>
    <t>368</t>
  </si>
  <si>
    <t>369</t>
  </si>
  <si>
    <t>370</t>
  </si>
  <si>
    <t>371</t>
  </si>
  <si>
    <t>372</t>
  </si>
  <si>
    <t>373</t>
  </si>
  <si>
    <t>374</t>
  </si>
  <si>
    <t>375</t>
  </si>
  <si>
    <t>376</t>
  </si>
  <si>
    <t>377</t>
  </si>
  <si>
    <t>378</t>
  </si>
  <si>
    <t>385</t>
  </si>
  <si>
    <t>386</t>
  </si>
  <si>
    <t>387</t>
  </si>
  <si>
    <t>388</t>
  </si>
  <si>
    <t>389</t>
  </si>
  <si>
    <t>390</t>
  </si>
  <si>
    <t>397</t>
  </si>
  <si>
    <t>398</t>
  </si>
  <si>
    <t>399</t>
  </si>
  <si>
    <t>401</t>
  </si>
  <si>
    <t>402</t>
  </si>
  <si>
    <t>403</t>
  </si>
  <si>
    <t>405</t>
  </si>
  <si>
    <t>411</t>
  </si>
  <si>
    <t>412</t>
  </si>
  <si>
    <t>413</t>
  </si>
  <si>
    <t>414</t>
  </si>
  <si>
    <t>415</t>
  </si>
  <si>
    <t>416</t>
  </si>
  <si>
    <t>417</t>
  </si>
  <si>
    <t>418</t>
  </si>
  <si>
    <t>419</t>
  </si>
  <si>
    <t>420</t>
  </si>
  <si>
    <t>426</t>
  </si>
  <si>
    <t>427</t>
  </si>
  <si>
    <t>428</t>
  </si>
  <si>
    <t>429</t>
  </si>
  <si>
    <t>430</t>
  </si>
  <si>
    <t>432</t>
  </si>
  <si>
    <t>433</t>
  </si>
  <si>
    <t>443</t>
  </si>
  <si>
    <t>444</t>
  </si>
  <si>
    <t>445</t>
  </si>
  <si>
    <t>446</t>
  </si>
  <si>
    <t>457</t>
  </si>
  <si>
    <t>458</t>
  </si>
  <si>
    <t>459</t>
  </si>
  <si>
    <t>460</t>
  </si>
  <si>
    <t>461</t>
  </si>
  <si>
    <t>462</t>
  </si>
  <si>
    <t>463</t>
  </si>
  <si>
    <t>464</t>
  </si>
  <si>
    <t>467</t>
  </si>
  <si>
    <t>468</t>
  </si>
  <si>
    <t>474</t>
  </si>
  <si>
    <t>475</t>
  </si>
  <si>
    <t>476</t>
  </si>
  <si>
    <t>477</t>
  </si>
  <si>
    <t>478</t>
  </si>
  <si>
    <t>479</t>
  </si>
  <si>
    <t>480</t>
  </si>
  <si>
    <t>481</t>
  </si>
  <si>
    <t>482</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</si>
  <si>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</si>
  <si>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</si>
  <si>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</si>
  <si>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123</t>
  </si>
  <si>
    <t>46</t>
  </si>
  <si>
    <t>(рублей)</t>
  </si>
  <si>
    <t xml:space="preserve"> Наименование показателя</t>
  </si>
  <si>
    <t>Пенсионное обеспечение</t>
  </si>
  <si>
    <t>Муниципальная программа "Развитие физической культуры и спорта в Казачинском районе"</t>
  </si>
  <si>
    <t>Физическая культура и спорт</t>
  </si>
  <si>
    <t>0102</t>
  </si>
  <si>
    <t>0103</t>
  </si>
  <si>
    <t>0104</t>
  </si>
  <si>
    <t>0106</t>
  </si>
  <si>
    <t>0405</t>
  </si>
  <si>
    <t>0408</t>
  </si>
  <si>
    <t>0412</t>
  </si>
  <si>
    <t>0701</t>
  </si>
  <si>
    <t>0702</t>
  </si>
  <si>
    <t>0707</t>
  </si>
  <si>
    <t>0709</t>
  </si>
  <si>
    <t>0801</t>
  </si>
  <si>
    <t>1001</t>
  </si>
  <si>
    <t>1003</t>
  </si>
  <si>
    <t>Увеличение прочих остатков средств бюджетов</t>
  </si>
  <si>
    <t>Приложение № 2</t>
  </si>
  <si>
    <t>Код</t>
  </si>
  <si>
    <t>13</t>
  </si>
  <si>
    <t>22</t>
  </si>
  <si>
    <t>29</t>
  </si>
  <si>
    <t>30</t>
  </si>
  <si>
    <t>31</t>
  </si>
  <si>
    <t>32</t>
  </si>
  <si>
    <t>33</t>
  </si>
  <si>
    <t>35</t>
  </si>
  <si>
    <t>36</t>
  </si>
  <si>
    <t>37</t>
  </si>
  <si>
    <t>38</t>
  </si>
  <si>
    <t>Общее образование</t>
  </si>
  <si>
    <t>Другие вопросы в области образования</t>
  </si>
  <si>
    <t>Социальная политика</t>
  </si>
  <si>
    <t>Социальное обеспечение  населения</t>
  </si>
  <si>
    <t>062</t>
  </si>
  <si>
    <t>Культура</t>
  </si>
  <si>
    <t>101</t>
  </si>
  <si>
    <t>районного Совета депутатов</t>
  </si>
  <si>
    <t>Прочие межбюджетные трансферты общего характера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</si>
  <si>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</si>
  <si>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</si>
  <si>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 xml:space="preserve">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</si>
  <si>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520</t>
  </si>
  <si>
    <t>521</t>
  </si>
  <si>
    <t>0300</t>
  </si>
  <si>
    <t>Социальные выплаты гражданам, кроме публичных нормативных социальных выплат</t>
  </si>
  <si>
    <t>Предоставление субсидий бюджетным, автономным учреждениям и иным некоммерческим организациям</t>
  </si>
  <si>
    <t>Субсидии бюджетным учреждениям</t>
  </si>
  <si>
    <t>Дошкольное образование</t>
  </si>
  <si>
    <t>96</t>
  </si>
  <si>
    <t>97</t>
  </si>
  <si>
    <t>98</t>
  </si>
  <si>
    <t>99</t>
  </si>
  <si>
    <t>100</t>
  </si>
  <si>
    <t>102</t>
  </si>
  <si>
    <t>103</t>
  </si>
  <si>
    <t>104</t>
  </si>
  <si>
    <t>105</t>
  </si>
  <si>
    <t>106</t>
  </si>
  <si>
    <t>107</t>
  </si>
  <si>
    <t>108</t>
  </si>
  <si>
    <t>109</t>
  </si>
  <si>
    <t>110</t>
  </si>
  <si>
    <t>111</t>
  </si>
  <si>
    <t>112</t>
  </si>
  <si>
    <t>113</t>
  </si>
  <si>
    <t>114</t>
  </si>
  <si>
    <t>117</t>
  </si>
  <si>
    <t>118</t>
  </si>
  <si>
    <t>119</t>
  </si>
  <si>
    <t>120</t>
  </si>
  <si>
    <t>130</t>
  </si>
  <si>
    <t>( рублей)</t>
  </si>
  <si>
    <t>№ п/п</t>
  </si>
  <si>
    <t>Внутренние заимствования (привлечение, гашение)</t>
  </si>
  <si>
    <t>Бюджетные кредиты от других бюджетов бюджетной системы Российской Федерации</t>
  </si>
  <si>
    <t>1.1</t>
  </si>
  <si>
    <t xml:space="preserve">получение </t>
  </si>
  <si>
    <t>1.2</t>
  </si>
  <si>
    <t>погашение</t>
  </si>
  <si>
    <t>Межбюджетные трансферты</t>
  </si>
  <si>
    <t>Другие вопросы в области социальной политики</t>
  </si>
  <si>
    <t>Наименование муниципального образования</t>
  </si>
  <si>
    <t>Охрана семьи и детства</t>
  </si>
  <si>
    <t>78</t>
  </si>
  <si>
    <t>79</t>
  </si>
  <si>
    <t>80</t>
  </si>
  <si>
    <t>81</t>
  </si>
  <si>
    <t>82</t>
  </si>
  <si>
    <t>83</t>
  </si>
  <si>
    <t>84</t>
  </si>
  <si>
    <t>89</t>
  </si>
  <si>
    <t>90</t>
  </si>
  <si>
    <t>Жилищно-коммунальное хозяйство</t>
  </si>
  <si>
    <t>34</t>
  </si>
  <si>
    <t>39</t>
  </si>
  <si>
    <t>40</t>
  </si>
  <si>
    <t>41</t>
  </si>
  <si>
    <t>Финансовое управление администрации Казачинского района</t>
  </si>
  <si>
    <t>791 01 05 02 01 05 0000 610</t>
  </si>
  <si>
    <t>0804</t>
  </si>
  <si>
    <t>Другие вопросы в области культуры,  кинематографии</t>
  </si>
  <si>
    <t>1102</t>
  </si>
  <si>
    <t>Иные закупки товаров, работ и услуг для обеспечения государственных (муниципальных) нужд</t>
  </si>
  <si>
    <t>Прочие субсидии бюджетам муниципальных районов</t>
  </si>
  <si>
    <t>Изменение остатков средств на счетах по учету средств бюджета</t>
  </si>
  <si>
    <t>Иные межбюджетные трансферты</t>
  </si>
  <si>
    <t>Массовый спорт</t>
  </si>
  <si>
    <t>404</t>
  </si>
  <si>
    <t>394</t>
  </si>
  <si>
    <t>395</t>
  </si>
  <si>
    <t>396</t>
  </si>
  <si>
    <t>434</t>
  </si>
  <si>
    <t>435</t>
  </si>
  <si>
    <t>436</t>
  </si>
  <si>
    <t>465</t>
  </si>
  <si>
    <t>466</t>
  </si>
  <si>
    <t>483</t>
  </si>
  <si>
    <t>484</t>
  </si>
  <si>
    <t>496</t>
  </si>
  <si>
    <t>497</t>
  </si>
  <si>
    <t>498</t>
  </si>
  <si>
    <t>499</t>
  </si>
  <si>
    <t>501</t>
  </si>
  <si>
    <t>502</t>
  </si>
  <si>
    <t>503</t>
  </si>
  <si>
    <t>504</t>
  </si>
  <si>
    <t>505</t>
  </si>
  <si>
    <t>506</t>
  </si>
  <si>
    <t>507</t>
  </si>
  <si>
    <t>508</t>
  </si>
  <si>
    <t>509</t>
  </si>
  <si>
    <t>511</t>
  </si>
  <si>
    <t>512</t>
  </si>
  <si>
    <t>513</t>
  </si>
  <si>
    <t>514</t>
  </si>
  <si>
    <t>515</t>
  </si>
  <si>
    <t>516</t>
  </si>
  <si>
    <t>517</t>
  </si>
  <si>
    <t>518</t>
  </si>
  <si>
    <t>519</t>
  </si>
  <si>
    <t>85</t>
  </si>
  <si>
    <t>86</t>
  </si>
  <si>
    <t>87</t>
  </si>
  <si>
    <t>88</t>
  </si>
  <si>
    <t>121</t>
  </si>
  <si>
    <t>122</t>
  </si>
  <si>
    <t>ИСТОЧНИКИ ВНУТРЕННЕГО ФИНАНСИРОВАНИЯ ДЕФИЦИТОВ  БЮДЖЕТОВ</t>
  </si>
  <si>
    <t>791 01 00 00 00 00 0000 000</t>
  </si>
  <si>
    <t>Плата за негативное воздействие на окружающую среду</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</si>
  <si>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</si>
  <si>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Налог на прибыль организаций</t>
  </si>
  <si>
    <t>Муниципальная программа Казачинского района "Обеспечение жизнедеятельности Казачинского района"</t>
  </si>
  <si>
    <t>528</t>
  </si>
  <si>
    <t>529</t>
  </si>
  <si>
    <t>531</t>
  </si>
  <si>
    <t>532</t>
  </si>
  <si>
    <t>533</t>
  </si>
  <si>
    <t>534</t>
  </si>
  <si>
    <t>535</t>
  </si>
  <si>
    <t>536</t>
  </si>
  <si>
    <t>539</t>
  </si>
  <si>
    <t>541</t>
  </si>
  <si>
    <t>469</t>
  </si>
  <si>
    <t>470</t>
  </si>
  <si>
    <t>471</t>
  </si>
  <si>
    <t>472</t>
  </si>
  <si>
    <t>473</t>
  </si>
  <si>
    <t>510</t>
  </si>
  <si>
    <t>Образование</t>
  </si>
  <si>
    <t>4</t>
  </si>
  <si>
    <t>5</t>
  </si>
  <si>
    <t>6</t>
  </si>
  <si>
    <t>7</t>
  </si>
  <si>
    <t>8</t>
  </si>
  <si>
    <t>9</t>
  </si>
  <si>
    <t>10</t>
  </si>
  <si>
    <t>11</t>
  </si>
  <si>
    <t>12</t>
  </si>
  <si>
    <t>14</t>
  </si>
  <si>
    <t>15</t>
  </si>
  <si>
    <t>16</t>
  </si>
  <si>
    <t>17</t>
  </si>
  <si>
    <t>18</t>
  </si>
  <si>
    <t>552</t>
  </si>
  <si>
    <t>553</t>
  </si>
  <si>
    <t>554</t>
  </si>
  <si>
    <t>ДОХОДЫ ОТ ПРОДАЖИ МАТЕРИАЛЬНЫХ И НЕМАТЕРИАЛЬНЫХ АКТИВОВ</t>
  </si>
  <si>
    <t>Резервные фонды</t>
  </si>
  <si>
    <t>19</t>
  </si>
  <si>
    <t>20</t>
  </si>
  <si>
    <t>21</t>
  </si>
  <si>
    <t>Национальная экономика</t>
  </si>
  <si>
    <t>Сельское хозяйство и рыболовство</t>
  </si>
  <si>
    <t>23</t>
  </si>
  <si>
    <t>135</t>
  </si>
  <si>
    <t xml:space="preserve">062 </t>
  </si>
  <si>
    <t>БЕЗВОЗМЕЗДНЫЕ ПОСТУПЛЕНИЯ ОТ ДРУГИХ БЮДЖЕТОВ БЮДЖЕТНОЙ СИСТЕМЫ РОССИЙСКОЙ ФЕДЕРАЦИИ</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</si>
  <si>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</si>
  <si>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</si>
  <si>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</si>
  <si>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</si>
  <si>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</si>
  <si>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</si>
  <si>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</si>
  <si>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</si>
  <si>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</si>
  <si>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</si>
  <si>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</si>
  <si>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</si>
  <si>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</si>
  <si>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</si>
  <si>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</si>
  <si>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</si>
  <si>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</si>
  <si>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</si>
  <si>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</si>
  <si>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</si>
  <si>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</si>
  <si>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</si>
  <si>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</si>
  <si>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</si>
  <si>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</si>
  <si>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</si>
  <si>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</si>
  <si>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</si>
  <si>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</si>
  <si>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</si>
  <si>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</si>
  <si>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</si>
  <si>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</si>
  <si>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</si>
  <si>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</si>
  <si>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</si>
  <si>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</si>
  <si>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</si>
  <si>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</si>
  <si>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</si>
  <si>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</si>
  <si>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</si>
  <si>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</si>
  <si>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</si>
  <si>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</si>
  <si>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</si>
  <si>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241</t>
  </si>
  <si>
    <t>242</t>
  </si>
  <si>
    <t>243</t>
  </si>
  <si>
    <t>244</t>
  </si>
  <si>
    <t>245</t>
  </si>
  <si>
    <t>246</t>
  </si>
  <si>
    <t>247</t>
  </si>
  <si>
    <t xml:space="preserve">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</si>
  <si>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общего образования"</t>
  </si>
  <si>
    <t>Подпрограмма "Обеспечение реализации муниципальной программы и прочие мероприятия в области образования"</t>
  </si>
  <si>
    <t>005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</si>
  <si>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</si>
  <si>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</si>
  <si>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</si>
  <si>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</si>
  <si>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</si>
  <si>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Функционирование Казачинского районного Совета депутатов</t>
  </si>
  <si>
    <t>Функционирование контрольно-счетной палаты Казачинского района</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</si>
  <si>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</si>
  <si>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t>
  </si>
  <si>
    <t>Непрограммные расходы Контрольно-счетного органа муниципального образования</t>
  </si>
  <si>
    <t>Подпрограмма "Развитие архивного дела в Казачинском районе"</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</si>
  <si>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</si>
  <si>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Функционирование Главы района</t>
  </si>
  <si>
    <t>Муниципальная программа Казачинского района "Создание безопасных и комфортных условий для проживания на территории Казачинского района"</t>
  </si>
  <si>
    <t>Подпрограмма "Поддержка искусства и народного творчества"</t>
  </si>
  <si>
    <t>Подпрограмма "Сохранение культурного наследия"</t>
  </si>
  <si>
    <t>Подпрограмма "Устойчивое развитие сельских территорий"</t>
  </si>
  <si>
    <t>Подпрограмма "Обеспечение реализации муниципальной программы""</t>
  </si>
  <si>
    <t>400</t>
  </si>
  <si>
    <t>410</t>
  </si>
  <si>
    <t>Коммунальное хозяйство</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</si>
  <si>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</si>
  <si>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</si>
  <si>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8110080700</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</si>
  <si>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</si>
  <si>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0810075700</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</si>
  <si>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</si>
  <si>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0110074080</t>
  </si>
  <si>
    <t>0120074090</t>
  </si>
  <si>
    <t>Итого источников финансирования дефицита бюджета</t>
  </si>
  <si>
    <t>1401</t>
  </si>
  <si>
    <t>0502</t>
  </si>
  <si>
    <t>69</t>
  </si>
  <si>
    <t>Увеличение прочих остатков денежных средств бюджетов</t>
  </si>
  <si>
    <t>Дотации на выравнивание бюджетной обеспеченности субъектов Российской Федерации и муниципальных образований</t>
  </si>
  <si>
    <t>Муниципальная программа Казачинского района "Развитие транспортной системы Казачинского района"</t>
  </si>
  <si>
    <t>Подпрограмма "Повышение безопасности дорожного движения в Казачинском районе"</t>
  </si>
  <si>
    <t>МО Дудовский сельсовет</t>
  </si>
  <si>
    <t>МО Отношенский сельсовет</t>
  </si>
  <si>
    <t>ИТОГО</t>
  </si>
  <si>
    <t>381</t>
  </si>
  <si>
    <t>382</t>
  </si>
  <si>
    <t>383</t>
  </si>
  <si>
    <t>384</t>
  </si>
  <si>
    <t>28</t>
  </si>
  <si>
    <t>Другие вопросы в области национальной экономики</t>
  </si>
  <si>
    <t>139</t>
  </si>
  <si>
    <t>140</t>
  </si>
  <si>
    <t xml:space="preserve">Подпрограмма "Развитие дополнительного образования" </t>
  </si>
  <si>
    <t>Наименование главных распорядителей бюджетных средств и показателей бюджетной классификации</t>
  </si>
  <si>
    <t>код ведомства</t>
  </si>
  <si>
    <t>целевая статья</t>
  </si>
  <si>
    <t>вид расхода</t>
  </si>
  <si>
    <t>0113</t>
  </si>
  <si>
    <t xml:space="preserve">Культура, кинематография </t>
  </si>
  <si>
    <t xml:space="preserve">Другие вопросы в области культуры,  кинематографии </t>
  </si>
  <si>
    <t>Плата за размещение отходов производства и потребления</t>
  </si>
  <si>
    <t>Уменьшение прочих  остатков денежных средств бюджетов</t>
  </si>
  <si>
    <t>Приложение № 3</t>
  </si>
  <si>
    <t>Председатель контрольно-счетной палаты муниципального образования и его заместители рамках непрограммных расходов Контрольно-счетного органа муниципального образования</t>
  </si>
  <si>
    <t>124</t>
  </si>
  <si>
    <t>125</t>
  </si>
  <si>
    <t>126</t>
  </si>
  <si>
    <t>127</t>
  </si>
  <si>
    <t>128</t>
  </si>
  <si>
    <t>129</t>
  </si>
  <si>
    <t>132</t>
  </si>
  <si>
    <t>133</t>
  </si>
  <si>
    <t>134</t>
  </si>
  <si>
    <t>Доходы, поступающие в порядке возмещения расходов, понесенных в связи с эксплуатацией имущества муниципальных районов</t>
  </si>
  <si>
    <t>77</t>
  </si>
  <si>
    <t>Национальная оборона</t>
  </si>
  <si>
    <t>Уменьшение остатков средств бюджетов</t>
  </si>
  <si>
    <t>Уменьшение прочих  остатков средств бюджетов</t>
  </si>
  <si>
    <t>600</t>
  </si>
  <si>
    <t>610</t>
  </si>
  <si>
    <t>Национальная безопасность и правоохранительная деятельность</t>
  </si>
  <si>
    <t>Доходы от компенсации затрат государства</t>
  </si>
  <si>
    <t>Доходы, поступающие в порядке возмещения расходов, понесенных в связи с эксплуатацией имущества</t>
  </si>
  <si>
    <t>Налог на прибыль организаций, зачисляемый в бюджеты бюджетной системы Российской Федерации по соответствующим ставкам</t>
  </si>
  <si>
    <t>310</t>
  </si>
  <si>
    <t>Приложение № 6</t>
  </si>
  <si>
    <t>МО Вороковский сельсовет</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</si>
  <si>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</si>
  <si>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</si>
  <si>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</si>
  <si>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</si>
  <si>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</si>
  <si>
    <t>Социальное обеспечение населения</t>
  </si>
  <si>
    <t>530</t>
  </si>
  <si>
    <t xml:space="preserve">600 </t>
  </si>
  <si>
    <t>Отдел образования администрации Казачинского района</t>
  </si>
  <si>
    <t>Наименование кода классификации доходов бюджета</t>
  </si>
  <si>
    <t>540</t>
  </si>
  <si>
    <t>ШТРАФЫ, САНКЦИИ, ВОЗМЕЩЕНИЕ УЩЕРБА</t>
  </si>
  <si>
    <t>Субвенции бюджетам муниципальных районов на осуществление первичного воинского учета на территориях, где отсутствуют военные комиссариаты</t>
  </si>
  <si>
    <t>146</t>
  </si>
  <si>
    <t>147</t>
  </si>
  <si>
    <t>148</t>
  </si>
  <si>
    <t>149</t>
  </si>
  <si>
    <t>150</t>
  </si>
  <si>
    <t>151</t>
  </si>
  <si>
    <t>152</t>
  </si>
  <si>
    <t>153</t>
  </si>
  <si>
    <t>154</t>
  </si>
  <si>
    <t>155</t>
  </si>
  <si>
    <t>158</t>
  </si>
  <si>
    <t>159</t>
  </si>
  <si>
    <t>160</t>
  </si>
  <si>
    <t>161</t>
  </si>
  <si>
    <t>162</t>
  </si>
  <si>
    <t>163</t>
  </si>
  <si>
    <t>164</t>
  </si>
  <si>
    <t>165</t>
  </si>
  <si>
    <t>166</t>
  </si>
  <si>
    <t>167</t>
  </si>
  <si>
    <t>171</t>
  </si>
  <si>
    <t>172</t>
  </si>
  <si>
    <t>173</t>
  </si>
  <si>
    <t>174</t>
  </si>
  <si>
    <t>175</t>
  </si>
  <si>
    <t>176</t>
  </si>
  <si>
    <t>177</t>
  </si>
  <si>
    <t>179</t>
  </si>
  <si>
    <t>180</t>
  </si>
  <si>
    <t>181</t>
  </si>
  <si>
    <t>182</t>
  </si>
  <si>
    <t>183</t>
  </si>
  <si>
    <t>184</t>
  </si>
  <si>
    <t>185</t>
  </si>
  <si>
    <t>186</t>
  </si>
  <si>
    <t>187</t>
  </si>
  <si>
    <t>188</t>
  </si>
  <si>
    <t>189</t>
  </si>
  <si>
    <t>190</t>
  </si>
  <si>
    <t>191</t>
  </si>
  <si>
    <t>192</t>
  </si>
  <si>
    <t>810</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</si>
  <si>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</si>
  <si>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</si>
  <si>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</si>
  <si>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136</t>
  </si>
  <si>
    <t>137</t>
  </si>
  <si>
    <t>138</t>
  </si>
  <si>
    <t>ПЛАТЕЖИ ПРИ ПОЛЬЗОВАНИИ ПРИРОДНЫМИ РЕСУРСАМИ</t>
  </si>
  <si>
    <t>168</t>
  </si>
  <si>
    <t>169</t>
  </si>
  <si>
    <t>170</t>
  </si>
  <si>
    <t>Обеспечение деятельности финансовых, налоговых и таможенных органов и органов финансового (финансово-бюджетного) надзора</t>
  </si>
  <si>
    <t>Увеличение остатков средств бюджетов</t>
  </si>
  <si>
    <t>500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</si>
  <si>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</si>
  <si>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</si>
  <si>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</si>
  <si>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65</t>
  </si>
  <si>
    <t>№ строки</t>
  </si>
  <si>
    <t>1</t>
  </si>
  <si>
    <t>009</t>
  </si>
  <si>
    <t>Администрация Казачинского района</t>
  </si>
  <si>
    <t>2</t>
  </si>
  <si>
    <t>Общегосударственные вопросы</t>
  </si>
  <si>
    <t>3</t>
  </si>
  <si>
    <t>Плата за выбросы загрязняющих веществ в атмосферный воздух стационарными объектами</t>
  </si>
  <si>
    <t>240</t>
  </si>
  <si>
    <t>68</t>
  </si>
  <si>
    <t>60</t>
  </si>
  <si>
    <t>64</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</si>
  <si>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</si>
  <si>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показателей бюджетной классификации</t>
  </si>
  <si>
    <t>27</t>
  </si>
  <si>
    <t>ВСЕГО</t>
  </si>
  <si>
    <t xml:space="preserve">009 </t>
  </si>
  <si>
    <t>1400</t>
  </si>
  <si>
    <t>71</t>
  </si>
  <si>
    <t>72</t>
  </si>
  <si>
    <t>73</t>
  </si>
  <si>
    <t>74</t>
  </si>
  <si>
    <t>75</t>
  </si>
  <si>
    <t>76</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</si>
  <si>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</si>
  <si>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Муниципальная программа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</si>
  <si>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</si>
  <si>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</si>
  <si>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Единый налог на вмененный доход для отдельных видов деятельности</t>
  </si>
  <si>
    <t>Единый сельскохозяйственный налог</t>
  </si>
  <si>
    <t>ГОСУДАРСТВЕННАЯ ПОШЛИНА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</si>
  <si>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</si>
  <si>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Обеспечение деятельности (оказание услуг) подведомственных учреждений по администрации Казачинского района в рамках непрограммных расходов отдельных органов местного самоуправления</t>
  </si>
  <si>
    <t>8110080610</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</si>
  <si>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</si>
  <si>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t>
  </si>
  <si>
    <t>620</t>
  </si>
  <si>
    <t>0610080610</t>
  </si>
  <si>
    <t>Муниципальная программа Казачинского района «Развитие образования Казачинского района»</t>
  </si>
  <si>
    <t>Подпрограмма "Обеспечение условий реализации муниципальной программы и прочие мероприятия"</t>
  </si>
  <si>
    <t>Межбюджетные трансферты общего характера бюджетам бюджетной системы Российской Федерации</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</si>
  <si>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</si>
  <si>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</si>
  <si>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 муниципального образования</t>
  </si>
  <si>
    <t>Функционирование администрации Казачинского района</t>
  </si>
  <si>
    <t>Резервные средства</t>
  </si>
  <si>
    <t>870</t>
  </si>
  <si>
    <t>47</t>
  </si>
  <si>
    <t>48</t>
  </si>
  <si>
    <t>49</t>
  </si>
  <si>
    <t>70</t>
  </si>
  <si>
    <t>НАЛОГОВЫЕ И НЕНАЛОГОВЫЕ ДОХОДЫ</t>
  </si>
  <si>
    <t>555</t>
  </si>
  <si>
    <t>556</t>
  </si>
  <si>
    <t>557</t>
  </si>
  <si>
    <t>563</t>
  </si>
  <si>
    <t>564</t>
  </si>
  <si>
    <t>565</t>
  </si>
  <si>
    <t>248</t>
  </si>
  <si>
    <t>249</t>
  </si>
  <si>
    <t>250</t>
  </si>
  <si>
    <t>251</t>
  </si>
  <si>
    <t>252</t>
  </si>
  <si>
    <t>253</t>
  </si>
  <si>
    <t>254</t>
  </si>
  <si>
    <t>255</t>
  </si>
  <si>
    <t>256</t>
  </si>
  <si>
    <t>257</t>
  </si>
  <si>
    <t>258</t>
  </si>
  <si>
    <t>274</t>
  </si>
  <si>
    <t>278</t>
  </si>
  <si>
    <t>279</t>
  </si>
  <si>
    <t>280</t>
  </si>
  <si>
    <t>281</t>
  </si>
  <si>
    <t>282</t>
  </si>
  <si>
    <t>283</t>
  </si>
  <si>
    <t>24</t>
  </si>
  <si>
    <t>25</t>
  </si>
  <si>
    <t>26</t>
  </si>
  <si>
    <t>Транспорт</t>
  </si>
  <si>
    <t>0111</t>
  </si>
  <si>
    <t>771</t>
  </si>
  <si>
    <t>791</t>
  </si>
  <si>
    <t>54</t>
  </si>
  <si>
    <t>55</t>
  </si>
  <si>
    <t>56</t>
  </si>
  <si>
    <t>57</t>
  </si>
  <si>
    <t>141</t>
  </si>
  <si>
    <t>Подпрограмма "Организация отдыха, оздоровления и занятости детей и подростков"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</si>
  <si>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</si>
  <si>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МО Галанинский сельсовет</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</si>
  <si>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 </t>
  </si>
  <si>
    <t>8110082080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</si>
  <si>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в рамках непрограммных расходов Контрольно-счетного органа муниципального образования</t>
  </si>
  <si>
    <t>9310082090</t>
  </si>
  <si>
    <t>0420082060</t>
  </si>
  <si>
    <t>566</t>
  </si>
  <si>
    <t>567</t>
  </si>
  <si>
    <t>568</t>
  </si>
  <si>
    <t>569</t>
  </si>
  <si>
    <t>570</t>
  </si>
  <si>
    <t>572</t>
  </si>
  <si>
    <t>573</t>
  </si>
  <si>
    <t>574</t>
  </si>
  <si>
    <t>575</t>
  </si>
  <si>
    <t>576</t>
  </si>
  <si>
    <t>577</t>
  </si>
  <si>
    <t>578</t>
  </si>
  <si>
    <t>579</t>
  </si>
  <si>
    <t>580</t>
  </si>
  <si>
    <t>Плата за сбросы загрязняющих веществ в водные объекты</t>
  </si>
  <si>
    <t>Казачинский районный Совет депутатов Красноярского края</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</si>
  <si>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</si>
  <si>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</si>
  <si>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Жилищное хозяйство</t>
  </si>
  <si>
    <t>0501</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</si>
  <si>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</si>
  <si>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0810083150</t>
  </si>
  <si>
    <t>581</t>
  </si>
  <si>
    <t>582</t>
  </si>
  <si>
    <t>583</t>
  </si>
  <si>
    <t>584</t>
  </si>
  <si>
    <t>585</t>
  </si>
  <si>
    <t>586</t>
  </si>
  <si>
    <t>588</t>
  </si>
  <si>
    <t>594</t>
  </si>
  <si>
    <t>595</t>
  </si>
  <si>
    <t>596</t>
  </si>
  <si>
    <t>597</t>
  </si>
  <si>
    <t>598</t>
  </si>
  <si>
    <t>599</t>
  </si>
  <si>
    <t>601</t>
  </si>
  <si>
    <t>605</t>
  </si>
  <si>
    <t>606</t>
  </si>
  <si>
    <t>607</t>
  </si>
  <si>
    <t>608</t>
  </si>
  <si>
    <t>609</t>
  </si>
  <si>
    <t>Подпрограмма "Профилактика употребления психоактивных веществ, табакокурения и алкоголизма среди несовершеннолетних в Казачинском районе"</t>
  </si>
  <si>
    <t>Подпрограмма "Вовлечение молодежи Казачинского района в социальную практику"</t>
  </si>
  <si>
    <t>Дополнительное образование детей</t>
  </si>
  <si>
    <t>0703</t>
  </si>
  <si>
    <t>Молодежная политика</t>
  </si>
  <si>
    <t>0450080610</t>
  </si>
  <si>
    <t xml:space="preserve">Молодежная политика </t>
  </si>
  <si>
    <t>Условно утвержденные расходы</t>
  </si>
  <si>
    <t>код главного администратора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</si>
  <si>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</si>
  <si>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</si>
  <si>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</si>
  <si>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</si>
  <si>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</si>
  <si>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</si>
  <si>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</si>
  <si>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</si>
  <si>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00</t>
  </si>
  <si>
    <t>0000</t>
  </si>
  <si>
    <t>01</t>
  </si>
  <si>
    <t>НАЛОГИ НА ПРИБЫЛЬ, ДОХОДЫ</t>
  </si>
  <si>
    <t>010</t>
  </si>
  <si>
    <t>012</t>
  </si>
  <si>
    <t>02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</si>
  <si>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</si>
  <si>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</si>
  <si>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</si>
  <si>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</si>
  <si>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</si>
  <si>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</si>
  <si>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</si>
  <si>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</si>
  <si>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05</t>
  </si>
  <si>
    <t>03</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</si>
  <si>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</si>
  <si>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</si>
  <si>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</si>
  <si>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08</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</si>
  <si>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</si>
  <si>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013</t>
  </si>
  <si>
    <t>070</t>
  </si>
  <si>
    <t>075</t>
  </si>
  <si>
    <t>048</t>
  </si>
  <si>
    <t>060</t>
  </si>
  <si>
    <t>065</t>
  </si>
  <si>
    <t>06</t>
  </si>
  <si>
    <t>Доходы от продажи земельных участков, находящихся в государственной и муниципальной собственности</t>
  </si>
  <si>
    <t>050</t>
  </si>
  <si>
    <t>БЕЗВОЗМЕЗДНЫЕ ПОСТУПЛЕНИЯ</t>
  </si>
  <si>
    <t>Дотации бюджетам бюджетной системы Российской Федерации</t>
  </si>
  <si>
    <t>001</t>
  </si>
  <si>
    <t>Дотации на выравнивание бюджетной обеспеченности</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</si>
  <si>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</si>
  <si>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</si>
  <si>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</si>
  <si>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999</t>
  </si>
  <si>
    <t>7456</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</si>
  <si>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</si>
  <si>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</si>
  <si>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024</t>
  </si>
  <si>
    <t xml:space="preserve">Субвенции местным бюджетам на выполнение передаваемых полномочий субъектов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</si>
  <si>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</si>
  <si>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7429</t>
  </si>
  <si>
    <t>7514</t>
  </si>
  <si>
    <t>7517</t>
  </si>
  <si>
    <t>7518</t>
  </si>
  <si>
    <t>7519</t>
  </si>
  <si>
    <t>7552</t>
  </si>
  <si>
    <t>7554</t>
  </si>
  <si>
    <t>7564</t>
  </si>
  <si>
    <t>7566</t>
  </si>
  <si>
    <t>7570</t>
  </si>
  <si>
    <t>7588</t>
  </si>
  <si>
    <t>7601</t>
  </si>
  <si>
    <t>7604</t>
  </si>
  <si>
    <t>029</t>
  </si>
  <si>
    <t>7408</t>
  </si>
  <si>
    <t>7409</t>
  </si>
  <si>
    <t>014</t>
  </si>
  <si>
    <t>1053</t>
  </si>
  <si>
    <t>1071</t>
  </si>
  <si>
    <t>587</t>
  </si>
  <si>
    <t>611</t>
  </si>
  <si>
    <t>612</t>
  </si>
  <si>
    <t>613</t>
  </si>
  <si>
    <t>614</t>
  </si>
  <si>
    <t>615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</si>
  <si>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</si>
  <si>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"Организация и осуществление внутреннего муниципального финансового контроля и контроля в сфере закупок в Казачинском районе"</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</si>
  <si>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</si>
  <si>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Закупка товаров, работ и услуг для обеспечения государственных (муниципальных) нужд
</t>
  </si>
  <si>
    <t>06100S4560</t>
  </si>
  <si>
    <t>1130000000</t>
  </si>
  <si>
    <t>1130083060</t>
  </si>
  <si>
    <t>1130083070</t>
  </si>
  <si>
    <t>1078</t>
  </si>
  <si>
    <t>1080</t>
  </si>
  <si>
    <t>1083</t>
  </si>
  <si>
    <t>1084</t>
  </si>
  <si>
    <t>8110082100</t>
  </si>
  <si>
    <t>0140076490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</si>
  <si>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</si>
  <si>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</si>
  <si>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</si>
  <si>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8110051200</t>
  </si>
  <si>
    <t xml:space="preserve">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</si>
  <si>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массовой физической культуры и спорта"</t>
  </si>
  <si>
    <t>0510000000</t>
  </si>
  <si>
    <t>0520000000</t>
  </si>
  <si>
    <t>0520080610</t>
  </si>
  <si>
    <t>0510080790</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</si>
  <si>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</si>
  <si>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</si>
  <si>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</si>
  <si>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</si>
  <si>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</si>
  <si>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</si>
  <si>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</si>
  <si>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субсидии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</si>
  <si>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</si>
  <si>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</si>
  <si>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7649</t>
  </si>
  <si>
    <t>1050</t>
  </si>
  <si>
    <t>1052</t>
  </si>
  <si>
    <t>1054</t>
  </si>
  <si>
    <t>1055</t>
  </si>
  <si>
    <t>1056</t>
  </si>
  <si>
    <t>1057</t>
  </si>
  <si>
    <t>1058</t>
  </si>
  <si>
    <t>1059</t>
  </si>
  <si>
    <t>1061</t>
  </si>
  <si>
    <t>1062</t>
  </si>
  <si>
    <t>1063</t>
  </si>
  <si>
    <t>1064</t>
  </si>
  <si>
    <t>1065</t>
  </si>
  <si>
    <t>1066</t>
  </si>
  <si>
    <t>1067</t>
  </si>
  <si>
    <t>1068</t>
  </si>
  <si>
    <t>1069</t>
  </si>
  <si>
    <t>1070</t>
  </si>
  <si>
    <t>1072</t>
  </si>
  <si>
    <t>1051</t>
  </si>
  <si>
    <t>0510080620</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</si>
  <si>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</si>
  <si>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Муниципальная программа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</si>
  <si>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</si>
  <si>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</si>
  <si>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</si>
  <si>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</si>
  <si>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</si>
  <si>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</si>
  <si>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</si>
  <si>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Доходы от продажи земельных участков, государственная собственность на которые не разграничена </t>
  </si>
  <si>
    <t>1077</t>
  </si>
  <si>
    <t>Подпрограмма "Обеспечение условий для развития системы спортивной подготовки"</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</si>
  <si>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</si>
  <si>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0920000000</t>
  </si>
  <si>
    <t>0920080610</t>
  </si>
  <si>
    <t>1090096020</t>
  </si>
  <si>
    <t>Подпрограмма "Обеспечение реализации муниципальной программы"</t>
  </si>
  <si>
    <t xml:space="preserve">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 </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</si>
  <si>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</si>
  <si>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</si>
  <si>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</si>
  <si>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</si>
  <si>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</si>
  <si>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</si>
  <si>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</si>
  <si>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</si>
  <si>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t>
  </si>
  <si>
    <t>041</t>
  </si>
  <si>
    <t>Плата за размещение отходов производства</t>
  </si>
  <si>
    <t>50</t>
  </si>
  <si>
    <t>51</t>
  </si>
  <si>
    <t>58</t>
  </si>
  <si>
    <t>59</t>
  </si>
  <si>
    <t>61</t>
  </si>
  <si>
    <t>62</t>
  </si>
  <si>
    <t>63</t>
  </si>
  <si>
    <t>115</t>
  </si>
  <si>
    <t>116</t>
  </si>
  <si>
    <t>142</t>
  </si>
  <si>
    <t>143</t>
  </si>
  <si>
    <t>144</t>
  </si>
  <si>
    <t>145</t>
  </si>
  <si>
    <t>156</t>
  </si>
  <si>
    <t>157</t>
  </si>
  <si>
    <t>269</t>
  </si>
  <si>
    <t>270</t>
  </si>
  <si>
    <t>271</t>
  </si>
  <si>
    <t>272</t>
  </si>
  <si>
    <t>273</t>
  </si>
  <si>
    <t>365</t>
  </si>
  <si>
    <t>366</t>
  </si>
  <si>
    <t>367</t>
  </si>
  <si>
    <t>406</t>
  </si>
  <si>
    <t>407</t>
  </si>
  <si>
    <t>408</t>
  </si>
  <si>
    <t>409</t>
  </si>
  <si>
    <t>437</t>
  </si>
  <si>
    <t>438</t>
  </si>
  <si>
    <t>439</t>
  </si>
  <si>
    <t>440</t>
  </si>
  <si>
    <t>485</t>
  </si>
  <si>
    <t>486</t>
  </si>
  <si>
    <t>487</t>
  </si>
  <si>
    <t>488</t>
  </si>
  <si>
    <t>489</t>
  </si>
  <si>
    <t>490</t>
  </si>
  <si>
    <t>491</t>
  </si>
  <si>
    <t>492</t>
  </si>
  <si>
    <t>493</t>
  </si>
  <si>
    <t>494</t>
  </si>
  <si>
    <t>495</t>
  </si>
  <si>
    <t>1073</t>
  </si>
  <si>
    <t>1074</t>
  </si>
  <si>
    <t>1079</t>
  </si>
  <si>
    <t>1082</t>
  </si>
  <si>
    <t>Подпрограмма "Профилактика терроризма и экстремизма в Казачинском районе"</t>
  </si>
  <si>
    <t xml:space="preserve">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 </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</si>
  <si>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</si>
  <si>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</si>
  <si>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ДОХОДЫ ОТ ОКАЗАНИЯ ПЛАТНЫХ УСЛУГ И КОМПЕНСАЦИИ ЗАТРАТ ГОСУДАРСТВА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</si>
  <si>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</si>
  <si>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0150080230</t>
  </si>
  <si>
    <t>616</t>
  </si>
  <si>
    <t>621</t>
  </si>
  <si>
    <t>622</t>
  </si>
  <si>
    <t>623</t>
  </si>
  <si>
    <t>630</t>
  </si>
  <si>
    <t>01200S5630</t>
  </si>
  <si>
    <t>0310</t>
  </si>
  <si>
    <t>7488</t>
  </si>
  <si>
    <t>7563</t>
  </si>
  <si>
    <t>1087</t>
  </si>
  <si>
    <t>Приложение № 4</t>
  </si>
  <si>
    <t xml:space="preserve">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</si>
  <si>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053</t>
  </si>
  <si>
    <t>1095</t>
  </si>
  <si>
    <t>КРАСНОЯРСКИЙ КРАЙ</t>
  </si>
  <si>
    <t>Казачинский</t>
  </si>
  <si>
    <t>районный Совет депутатов</t>
  </si>
  <si>
    <t>РЕШЕНИЕ</t>
  </si>
  <si>
    <t xml:space="preserve">           В соответствии со статьями 25, 30 Устава Казачинского района, Казачинский районный Совет депутатов   РЕШИЛ:</t>
  </si>
  <si>
    <t>Статья 1. Основные характеристики районного бюджета</t>
  </si>
  <si>
    <t xml:space="preserve">       1. Утвердить в пределах общего объема расходов, установленного статьей 1 настоящего Решения, распределение бюджетных ассигнований подразделам и подразделам классификации расходов бюджетов Российской Федерации: </t>
  </si>
  <si>
    <t xml:space="preserve">      4) утвердить расходы на осуществление переданных полномочий за счет межбюджетных трансфертов, передаваемых бюджету Казачинского района из бюджетов поселений Казачинского района:</t>
  </si>
  <si>
    <t xml:space="preserve">           11) в случае перераспределения между главными распорядителями средств районного бюджета бюджетных ассигнований на осуществление расходов за счет межбюджетных трансфертов, поступающих из краевого бюджета на осуществление отдельных целевых расходов на основании федеральных законов и (или) нормативных правовых актов Президента Российской Федерации и Правительства Российской Федерации, Правительства Красноярского края, Губернатора Красноярского края, а также соглашений, заключенных с главными распорядителями средств краевого бюджета, и уведомлений главных распорядителей средств краевого бюджета, в пределах объема соответствующих межбюджетных трансфертов.
</t>
  </si>
  <si>
    <t xml:space="preserve">         12) на сумму средств межбюджетных трансфертов, передаваемых из бюджетов поселений Казачинского района  на осуществление отдельных полномочий органов местного самоуправления поселений Казачинского района на основании решений представительных органов поселений Казачинского района и в соответствии с Решением Казачинского районного Совета депутатов о принятии указанных полномочий и уведомлений главных распорядителей средств бюджетов поселений Казачинского района, а также в случае сокращения (возврата при отсутствии потребности) указанных средств.</t>
  </si>
  <si>
    <t xml:space="preserve">           1. Доходы от сдачи в аренду имущества, находящегося в муниципальной собственности и переданного в оперативное управление муниципальным казенным учреждениям, от платных услуг, оказываемых муниципальными казенными учреждениями, безвозмездные поступления от физических и юридических лиц, международных организаций и правительств иностранных государств, в том числе добровольные пожертвования, и от иной приносящей доход деятельности, осуществляемой муниципальными казенными учреждениями, (далее по тексту статьи - доходы от сдачи в аренду имущества и от приносящей доход деятельности) направляются в пределах сумм, фактически поступивших в доход районного бюджета и отраженных на лицевых счетах муниципальных казенных учреждений, на обеспечение их деятельности в соответствии с бюджетной сметой.
</t>
  </si>
  <si>
    <t xml:space="preserve">            2. Доходы от сдачи в аренду имущества используются на оплату услуг связи, транспортных и коммунальных услуг, арендной платы за пользование имуществом, работ, услуг по содержанию имущества, прочих работ и услуг, прочих расходов, увеличения стоимости основных средств и увеличения стоимости материальных запасов.</t>
  </si>
  <si>
    <t xml:space="preserve">           3. В целях использования доходов от сдачи в аренду имущества и от приносящей доход деятельности муниципальные казенные учреждения ежемесячно до 22-го числа месяца, предшествующего планируемому, направляют информацию главным распорядителям средств районного бюджета о фактическом их поступлении. Информация представляется нарастающим итогом с начала текущего финансового года с указанием поступлений в текущем месяце.</t>
  </si>
  <si>
    <t xml:space="preserve">           Главные распорядители средств районного бюджета на основании информации о фактическом поступлении доходов от сдачи в аренду имущества и от приносящей доход деятельности ежемесячно до 28-го числа месяца, предшествующего планируемому, формируют заявки на финансирование на очередной месяц с указанием даты предполагаемого финансирования.</t>
  </si>
  <si>
    <t xml:space="preserve">          Финансовое управление администрации Казачинского района осуществляет зачисление денежных средств на лицевые счета соответствующих муниципальных казенных учреждений,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t>
  </si>
  <si>
    <t xml:space="preserve">         1.  Установить, что из иных межбюджетных трансфертов могут предоставляться межбюджетные трансферты на поддержку мер по обеспечению сбалансированности бюджетов.</t>
  </si>
  <si>
    <t xml:space="preserve">         2. Сумма субсидий определяется исходя из фактического количества километров пробега с пассажирами в соответствии с программой пассажирских перевозок, субсидируемых из районного бюджета, и средних нормативов субсидирования в расчете на 1000 километров пробега автобуса с пассажирами, утвержденных администрацией Казачинского района.</t>
  </si>
  <si>
    <t xml:space="preserve">        3.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</si>
  <si>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</si>
  <si>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1.  Предоставить субсидии субъектам малого и среднего предпринимательства - производителям товаров, работ, услуг:</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</si>
  <si>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</si>
  <si>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Статья 22. Вступление в силу настоящего Решения </t>
  </si>
  <si>
    <t>04100S4880</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</si>
  <si>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</si>
  <si>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МО Александровский сельсовет</t>
  </si>
  <si>
    <t>МО Захаровский сельсовет</t>
  </si>
  <si>
    <t>МО Момотовский сельсовет</t>
  </si>
  <si>
    <t>МО Новотроицкий сельсовет</t>
  </si>
  <si>
    <t>МО Пятковский сельсовет</t>
  </si>
  <si>
    <t>МО Рождественский сельсовет</t>
  </si>
  <si>
    <t>МО Талажанский сельсовет</t>
  </si>
  <si>
    <t>Приложение № 10</t>
  </si>
  <si>
    <t>Реализация мероприятий в области владения, пользования, управления, распоряжения муниципальным имуществом, в том числе земельными участками,  по администрации Казачинского района в рамках непрограммных расходов отдельных органов местного самоуправления</t>
  </si>
  <si>
    <t>Приложение № 9</t>
  </si>
  <si>
    <t>2022 год</t>
  </si>
  <si>
    <t>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</si>
  <si>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</si>
  <si>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09200S4130</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</si>
  <si>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</si>
  <si>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</si>
  <si>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8110080990</t>
  </si>
  <si>
    <t>8110082110</t>
  </si>
  <si>
    <t>8110002890</t>
  </si>
  <si>
    <t>Осуществление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</si>
  <si>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</si>
  <si>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</si>
  <si>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Муниципальное образование</t>
  </si>
  <si>
    <t>в том числе:</t>
  </si>
  <si>
    <t>Сумма</t>
  </si>
  <si>
    <t>0710075180</t>
  </si>
  <si>
    <t>0720075170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</si>
  <si>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</si>
  <si>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</si>
  <si>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011</t>
  </si>
  <si>
    <t>Налог, взимаемый с налогоплательщиков, выбравших в качестве объекта налогообложения доходы, уменьшенные на величину расходов</t>
  </si>
  <si>
    <t>021</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</si>
  <si>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</si>
  <si>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</si>
  <si>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</si>
  <si>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</si>
  <si>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Дотации бюджетам муниципальных районов на выравнивание бюджетной обеспеченности </t>
  </si>
  <si>
    <t>Прочие дотации</t>
  </si>
  <si>
    <t>Прочие дотации бюджетам муниципальных районов</t>
  </si>
  <si>
    <t>7413</t>
  </si>
  <si>
    <t>0289</t>
  </si>
  <si>
    <t>261</t>
  </si>
  <si>
    <t>262</t>
  </si>
  <si>
    <t>263</t>
  </si>
  <si>
    <t>264</t>
  </si>
  <si>
    <t>275</t>
  </si>
  <si>
    <t>276</t>
  </si>
  <si>
    <t>277</t>
  </si>
  <si>
    <t>284</t>
  </si>
  <si>
    <t>285</t>
  </si>
  <si>
    <t>286</t>
  </si>
  <si>
    <t>287</t>
  </si>
  <si>
    <t>288</t>
  </si>
  <si>
    <t>289</t>
  </si>
  <si>
    <t>290</t>
  </si>
  <si>
    <t>291</t>
  </si>
  <si>
    <t>292</t>
  </si>
  <si>
    <t>297</t>
  </si>
  <si>
    <t>298</t>
  </si>
  <si>
    <t>299</t>
  </si>
  <si>
    <t>327</t>
  </si>
  <si>
    <t>328</t>
  </si>
  <si>
    <t>348</t>
  </si>
  <si>
    <t>349</t>
  </si>
  <si>
    <t>358</t>
  </si>
  <si>
    <t>359</t>
  </si>
  <si>
    <t>360</t>
  </si>
  <si>
    <t>361</t>
  </si>
  <si>
    <t>362</t>
  </si>
  <si>
    <t>421</t>
  </si>
  <si>
    <t>431</t>
  </si>
  <si>
    <t>450</t>
  </si>
  <si>
    <t>451</t>
  </si>
  <si>
    <t>452</t>
  </si>
  <si>
    <t>453</t>
  </si>
  <si>
    <t>454</t>
  </si>
  <si>
    <t>455</t>
  </si>
  <si>
    <t>456</t>
  </si>
  <si>
    <t>617</t>
  </si>
  <si>
    <t>Предоставление дотаций на выравнивание бюджетной обеспеченности поселений из районного бюджета за счет собственных доходов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</si>
  <si>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Дотация на выравнивание бюджетной обеспеченности поселений </t>
  </si>
  <si>
    <t>дотация на выравнивание уровня бюджетной обеспеченности поселений из районного бюджета за счет собственных доходов районного бюджета</t>
  </si>
  <si>
    <t xml:space="preserve">дотации на выравнивание бюджетной обеспеченности поселений из районного бюджета за счет средств субвенции из краевого бюджета </t>
  </si>
  <si>
    <t>Предоставление дотаций на выравнивание бюджетной обеспеченности поселений Казачинского района из районного бюджета за счет субвенции из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</si>
  <si>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       13) в пределах общего объема средств субвенций, предусмотренных бюджетам поселений  настоящим решением, в случае перераспределения сумм указанных субвенций.</t>
  </si>
  <si>
    <t xml:space="preserve">           Расходование средств резервного фонда  осуществляется в соответствии с порядком, устанавливаемым администрацией Казачинского района.</t>
  </si>
  <si>
    <t>0130075640</t>
  </si>
  <si>
    <t>Глава района</t>
  </si>
  <si>
    <t>______________________Ю.Е. Озерских</t>
  </si>
  <si>
    <t>006</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</si>
  <si>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</si>
  <si>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012E151690</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</si>
  <si>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</si>
  <si>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0150080940</t>
  </si>
  <si>
    <t xml:space="preserve">
_______________А.Ю. Парилов</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</si>
  <si>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</si>
  <si>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01200L3040</t>
  </si>
  <si>
    <t>Предоставление субсидий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</si>
  <si>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перевозок в Казачинском районе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</si>
  <si>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Защита населения и территории от чрезвычайных ситуаций природного и техногенного характера, пожарная безопасность</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</si>
  <si>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</si>
  <si>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</si>
  <si>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</si>
  <si>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</si>
  <si>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</si>
  <si>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0120015980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</si>
  <si>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</si>
  <si>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</si>
  <si>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</si>
  <si>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</si>
  <si>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Субсидии на возмещение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</si>
  <si>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</si>
  <si>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2023 год</t>
  </si>
  <si>
    <t xml:space="preserve">Денежные взыскания (штрафы) за нарушение законодательства Российской Федерации о государственном оборонном заказе
</t>
  </si>
  <si>
    <t xml:space="preserve">Прочие дотации бюджетам муниципальных районов на частичную компенсацию расходов на оплату труда работников муниципальных учреждений </t>
  </si>
  <si>
    <t>1598</t>
  </si>
  <si>
    <t>1096</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</si>
  <si>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</si>
  <si>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44</t>
  </si>
  <si>
    <t>45</t>
  </si>
  <si>
    <t>52</t>
  </si>
  <si>
    <t>91</t>
  </si>
  <si>
    <t>92</t>
  </si>
  <si>
    <t>93</t>
  </si>
  <si>
    <t>94</t>
  </si>
  <si>
    <t>95</t>
  </si>
  <si>
    <t>259</t>
  </si>
  <si>
    <t>260</t>
  </si>
  <si>
    <t>267</t>
  </si>
  <si>
    <t>268</t>
  </si>
  <si>
    <t>311</t>
  </si>
  <si>
    <t>312</t>
  </si>
  <si>
    <t>319</t>
  </si>
  <si>
    <t>335</t>
  </si>
  <si>
    <t>336</t>
  </si>
  <si>
    <t>337</t>
  </si>
  <si>
    <t>338</t>
  </si>
  <si>
    <t>339</t>
  </si>
  <si>
    <t>340</t>
  </si>
  <si>
    <t>341</t>
  </si>
  <si>
    <t>342</t>
  </si>
  <si>
    <t>343</t>
  </si>
  <si>
    <t>351</t>
  </si>
  <si>
    <t>352</t>
  </si>
  <si>
    <t>353</t>
  </si>
  <si>
    <t>354</t>
  </si>
  <si>
    <t>355</t>
  </si>
  <si>
    <t>356</t>
  </si>
  <si>
    <t>357</t>
  </si>
  <si>
    <t>391</t>
  </si>
  <si>
    <t>392</t>
  </si>
  <si>
    <t>393</t>
  </si>
  <si>
    <t>441</t>
  </si>
  <si>
    <t>442</t>
  </si>
  <si>
    <t>447</t>
  </si>
  <si>
    <t>448</t>
  </si>
  <si>
    <t>449</t>
  </si>
  <si>
    <t>537</t>
  </si>
  <si>
    <t>538</t>
  </si>
  <si>
    <t>571</t>
  </si>
  <si>
    <t>602</t>
  </si>
  <si>
    <t>603</t>
  </si>
  <si>
    <t>604</t>
  </si>
  <si>
    <t>618</t>
  </si>
  <si>
    <t>619</t>
  </si>
  <si>
    <t xml:space="preserve">Председатель районного 
Совета депутатов                                                               </t>
  </si>
  <si>
    <t>к решению</t>
  </si>
  <si>
    <t>к проекту решения</t>
  </si>
  <si>
    <t>ведомственная</t>
  </si>
  <si>
    <t>отклонение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</si>
  <si>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</si>
  <si>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Приложение №  8</t>
  </si>
  <si>
    <t>Приложение №  7</t>
  </si>
  <si>
    <t>Прочие дотации бюджетам муниципальных районов (на частичную компенсацию расходов на оплату труда работников муниципальных учреждений)</t>
  </si>
  <si>
    <t xml:space="preserve">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t>
  </si>
  <si>
    <t xml:space="preserve">Прочие субсидии бюджетам муниципальных районов (на поддержку деятельности муниципальных молодежных центров) </t>
  </si>
  <si>
    <t xml:space="preserve">Прочие субсидии бюджетам муниципальных районов (на комплектование книжных фондов библиотек муниципальных образований Красноярского края) </t>
  </si>
  <si>
    <t xml:space="preserve">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</si>
  <si>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</si>
  <si>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</si>
  <si>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</si>
  <si>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</si>
  <si>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</si>
  <si>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 xml:space="preserve">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</si>
  <si>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</si>
  <si>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</si>
  <si>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t>
  </si>
  <si>
    <t xml:space="preserve">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t>
  </si>
  <si>
    <t xml:space="preserve">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</si>
  <si>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</si>
  <si>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</si>
  <si>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 xml:space="preserve">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t>
  </si>
  <si>
    <t>Субвенции бюджетам муниципальных районов (на осуществление государственных полномочий по обеспечению отдыха и оздоровления детей)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</si>
  <si>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</si>
  <si>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</si>
  <si>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</si>
  <si>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</si>
  <si>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</si>
  <si>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</si>
  <si>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</si>
  <si>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</si>
  <si>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</si>
  <si>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</si>
  <si>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</si>
  <si>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</si>
  <si>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</si>
  <si>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</si>
  <si>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</si>
  <si>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</si>
  <si>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</si>
  <si>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 </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</si>
  <si>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</si>
  <si>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</si>
  <si>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</si>
  <si>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</si>
  <si>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</si>
  <si>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</si>
  <si>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</si>
  <si>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</si>
  <si>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</si>
  <si>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</si>
  <si>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</si>
  <si>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</si>
  <si>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</si>
  <si>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</si>
  <si>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</si>
  <si>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</si>
  <si>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2722</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</si>
  <si>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</si>
  <si>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</si>
  <si>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</si>
  <si>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расходы</t>
  </si>
  <si>
    <t>доходы</t>
  </si>
  <si>
    <t>переданные</t>
  </si>
  <si>
    <t>0130081610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</si>
  <si>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</si>
  <si>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Cубсидии некоммерческим организациям (за исключением государственных (муниципальных) учреждений)</t>
  </si>
  <si>
    <t>830</t>
  </si>
  <si>
    <t>Исполнение судебных актов</t>
  </si>
  <si>
    <t>Приложение №  5</t>
  </si>
  <si>
    <t>программы</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</si>
  <si>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</si>
  <si>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источники</t>
  </si>
  <si>
    <t>Ведомственная структура расходов районного бюджета на 2022 год и плановый период 2023-2024 годов</t>
  </si>
  <si>
    <t>2024 год</t>
  </si>
  <si>
    <t>Контрольно-счетная палата Казачинского района</t>
  </si>
  <si>
    <t xml:space="preserve">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2022 год и плановый период 2023-2024 годов </t>
  </si>
  <si>
    <t xml:space="preserve">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2023-2024 годов </t>
  </si>
  <si>
    <t>ДОХОДЫ</t>
  </si>
  <si>
    <t>налоги</t>
  </si>
  <si>
    <t>выравнивание</t>
  </si>
  <si>
    <t>сбалансированность</t>
  </si>
  <si>
    <t>зарплата</t>
  </si>
  <si>
    <t>сельская</t>
  </si>
  <si>
    <t>СОБСТВЕННЫЕ</t>
  </si>
  <si>
    <t>ЦЕЛЕВЫЕ</t>
  </si>
  <si>
    <t>ЛИШНИЕ/НЕ ХВАТАЕТ</t>
  </si>
  <si>
    <t>субсидии</t>
  </si>
  <si>
    <t>субвенции</t>
  </si>
  <si>
    <t>ИМБТ край</t>
  </si>
  <si>
    <t>ПЕРЕДАННЫЕ</t>
  </si>
  <si>
    <t>ВСЕГО из края</t>
  </si>
  <si>
    <t>1090076070</t>
  </si>
  <si>
    <t>проверка</t>
  </si>
  <si>
    <t>Распределение дотаций на выравнивание бюджетной обеспеченности поселений на 2022 год и плановый период 2023 - 2024 годов</t>
  </si>
  <si>
    <t xml:space="preserve"> Распределение субвенций бюджетам поселений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2022 год и плановый период 2023-2024 годов</t>
  </si>
  <si>
    <t xml:space="preserve">  Распределение субвенций бюджетам поселений, направляемых в 2022 году и плановом периоде 2023-2024 годов на выполнение государственных полномочий по созданию и обеспечению деятельности административных комиссий</t>
  </si>
  <si>
    <t>Распределение иных межбюджетных трансфертов бюджетам поселений на поддержку мер по обеспечению сбалансированности бюджетов на 2022 год и плановый период 2023- 2024 годов</t>
  </si>
  <si>
    <t>ПРОГРАММА 
муниципальных внутренних заимствований по Казачинскому району 
на 2022 год и плановый период 2023-2024 годов</t>
  </si>
  <si>
    <t>1101</t>
  </si>
  <si>
    <t>1105</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</si>
  <si>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</si>
  <si>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Доходы районного бюджета на 2022 год и плановый период 2023-2024 годов</t>
  </si>
  <si>
    <t xml:space="preserve">            на 1 января 2024  года в сумме 0,00 рублей, в том числе по муниципальным гарантиям в сумме 0 рублей;</t>
  </si>
  <si>
    <t xml:space="preserve">          2. Утвердить основные характеристики районного бюджета на 2023  и  2024 годы:</t>
  </si>
  <si>
    <t xml:space="preserve">         3) дефицита (профицита)  районного бюджета в сумме 0,00 рублей на 2023 год и в сумме  0,00 рублей на 2024 год;</t>
  </si>
  <si>
    <t xml:space="preserve">         4) источники    внутреннего    финансирования дефицита (профицита) районного бюджета в сумме 0,00 рублей на 2023 год и в сумме 0,00 рублей на 2024 год согласно приложению 1 к настоящему Решению.</t>
  </si>
  <si>
    <t xml:space="preserve">            на 1 января 2023 года в сумме 0,00 рублей, в том числе по муниципальным гарантиям в сумме 0 рублей;</t>
  </si>
  <si>
    <t>" О районном бюджете на 2022 год и плановый период 2023-2024 годов"</t>
  </si>
  <si>
    <t xml:space="preserve">           утвердить бюджет Казачинского района на 2022 год и плановый период 2023 - 2024 годов со следующими показателями:</t>
  </si>
  <si>
    <t xml:space="preserve">          1. Утвердить основные характеристики районного бюджета на 2022 год:</t>
  </si>
  <si>
    <t xml:space="preserve">          Установить, что руководитель финансового управления администрации Казачинского района вправе в ходе исполнения настоящего решения вносить изменения в сводную бюджетную роспись районного бюджета на 2022 год и плановый период 2023-2024 годов без внесения изменений в настоящее Решение:</t>
  </si>
  <si>
    <t xml:space="preserve">         Общая предельная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 принятая к финансовому обеспечению в 2022 году и плановом периоде 2023-2024 годов, составляет 50 штатных единицы, в том числе выборных должностных лиц, осуществляющих свои полномочия на постоянной основе – 1 штатная единица, численность работников, осуществляющих отдельные государственные полномочия – 7 штатных единиц. 
</t>
  </si>
  <si>
    <t xml:space="preserve">         1) Установить, что не использованные по состоянию на 1 января 2022 года остатки межбюджетных трансфертов, предоставленных бюджетам поселений за счет средств федерального бюджета в форме субвенций, субсидий, иных межбюджетных трансфертов, имеющих целевое назначение, подлежат возврату в районный бюджет в течение первых 5 рабочих дней 2022 года.</t>
  </si>
  <si>
    <t xml:space="preserve">        2) Остатки средств районного бюджета на 1 января 2022 года в полном объеме, за исключением неиспользованных остатков межбюджетных трансфертов, полученных из краевого бюджета в форме субсидий, субвенций и иных межбюджетных трансфертов, имеющих целевое назначение, могут направляться на покрытие временных кассовых разрывов, возникающих в ходе исполнения районного бюджета в 2022 году.</t>
  </si>
  <si>
    <t xml:space="preserve">        3) Установить, что погашение кредиторской задолженности, сложившейся по принятым в предыдущие годы фактически произведенным, но не оплаченным по состоянию на 1 января 2022 года обязательствам, производится главными распорядителями средств районного бюджета за счет утвержденных им бюджетных ассигнований на 2022 год.</t>
  </si>
  <si>
    <t xml:space="preserve">         2.   Направить в  2022 году и плановом периоде 2023-2024 годов бюджетам поселений:</t>
  </si>
  <si>
    <t xml:space="preserve">          Установить, что в расходной части районного бюджета предусматривается резервный фонд администрации Казачинского района  на 2022 год  и плановый период 2023-2024 годов в сумме 200 000,0 рублей ежегодно.</t>
  </si>
  <si>
    <t xml:space="preserve">          2. Установить, что в 2022 году и плановом периоде 2023-2024 годов муниципальные гарантии Казачинского района не представляются. 
          Бюджетные ассигнования на исполнение муниципальных гарантий Казачинского района по возможным гарантийным случаям на 2022 год и плановый период 2023-2024 годов не предусмотрены. </t>
  </si>
  <si>
    <t xml:space="preserve">           1. Решение вступает в силу с 1 января 2022 года и подлежит официальному опубликованию в течение 10 дней после его подписания.</t>
  </si>
  <si>
    <t xml:space="preserve">        - на возмещение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на 2022 год  в сумме 85 000,00 рублей, на 2023 год в сумме 85 000,00 рублей, на 2024 год в сумме 85 000,00 рублей; </t>
  </si>
  <si>
    <t xml:space="preserve">        - на возмещение части затрат на реализацию проектов, содержащих комплекс инвестиционных мероприятий по увеличению производительных сил в приоритетных видах деятельности  на 2022 год  в сумме 115 000,00 рублей, на 2023 год в сумме 115 000,00 рублей, на 2024 год в сумме 115 000,00 рублей. </t>
  </si>
  <si>
    <t xml:space="preserve">          1.   Предоставить субсидии на компенсацию части платы граждан за коммунальные услуги исполнителям коммунальных услуг, в соответствии с Законом Красноярского края от 01.12.2014 N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2022 год  в сумме 6 905 200,00 рублей, на 2023 год в сумме 6 905 200,00 рублей, на 2024 год в сумме 6 905 200,00 рублей. 
</t>
  </si>
  <si>
    <t xml:space="preserve">           на 1 января 2025 года в сумме 0,00 рублей, в том числе по муниципальным гарантиям в сумме 0 рублей.</t>
  </si>
  <si>
    <t>ПРОЕКТ</t>
  </si>
  <si>
    <t>УУР</t>
  </si>
  <si>
    <t xml:space="preserve">          3) дефицит районного бюджета в сумме  0,00 рублtq;</t>
  </si>
  <si>
    <t>Статья 2. Доходы районного бюджета на 2022 год и плановый период 2023-2024 годов</t>
  </si>
  <si>
    <t xml:space="preserve">          Утвердить доходы районного бюджета на 2022 год  и плановый период 2023-2024 годов согласно приложению 2 к настоящему Решению.</t>
  </si>
  <si>
    <t>Статья 3. Распределение на 2022 год и плановый период 2023-2024 годов расходов районного бюджета по бюджетной классификации Российской Федерации.</t>
  </si>
  <si>
    <t xml:space="preserve">        1)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2023-2024 годов согласно приложению 3 к настоящему Решению;</t>
  </si>
  <si>
    <t xml:space="preserve">        2) ведомственную структуру расходов районного бюджета на 2022 год и плановый период 2023-2024 годов согласно приложению 4 к настоящему Решению;</t>
  </si>
  <si>
    <t xml:space="preserve">       3) 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2022 год и плановый период 2023-2024 годов согласно приложению 5 к настоящему Решению;</t>
  </si>
  <si>
    <t xml:space="preserve">    а)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в сфере закупок товаров, услуг для обеспечения муниципальных нужд сельских поселений в 2022-2024 годах в сумме 737 952,00 рубля ежегодно, в том числе:  
из бюджета Вороковского сельсовета в сумме 368 976,00 рублей ежегодно; 
из бюджета Рождественского сельсовета в сумме 368 976,00 рублей ежегодно;</t>
  </si>
  <si>
    <t xml:space="preserve">    б)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2022-2024 годах в сумме 42 100 704,00 рубля ежегодно, в том числе: 
из бюджета Александровского сельсовета в сумме 2 391 500,00 рублей ежегодно; 
из бюджета Вороковского сельсовета в сумме 4 365 357,00 рублей ежегодно; 
из бюджета Галанинского сельсовета 1 937 508,00 рублей ежегодно; 
из бюджета Дудовского сельсовета в сумме 1 434 580,00 рублей ежегодно; 
из бюджета Захаровского сельсовета в сумме 253 300,00 рубля ежегодно; 
из бюджета Казачинского сельсовета в сумме 15 198 000,00 рублей ежегодно; 
из бюджета Мокрушинского сельсовета в сумме 2 096 700,00 рублей ежегодно; 
из бюджета Момотовского сельсовета в сумме 3 877 900,00 рублей ежегодно; 
из бюджета Новотроицкого сельсовета в сумме 1 178 903,00 рубля ежегодно; 
из бюджета Отношенского сельсовета в сумме 2 504 430,00 рублей ежегодно; 
из бюджета Пятковского сельсовета в сумме 852 170,00 рублей ежегодно; 
из бюджета Рождественского сельсовета в сумме 4 608 505,00 рублей ежегодно; 
из бюджета Талажанского сельсовета в сумме 1 401 851,00 рубль ежегодно;</t>
  </si>
  <si>
    <t xml:space="preserve">    г)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2022 -2024 годах в сумме 780 816,12 рубля ежегодно, в том числе: 
из бюджета Александровского сельсовета в сумме 102 809,16 рубля ежегодно; 
из бюджета Вороковского сельсовета в сумме 48 000,00 рублей ежегодно; 
из бюджета Галанинского сельсовета в сумме 48 000,00 рублей ежегодно; 
из бюджета Казачинского сельсовета в сумме 77 165,28 рубля ежегодно; 
из бюджета Мокрушинского сельсовета в сумме 92 888,64 рубля ежегодно; 
из бюджета Момотовского сельсовета в сумме 72 000,00 рублей ежегодно; 
из бюджета Новотроицкого сельсовета в сумме 68 635,32 рубля ежегодно; 
из бюджета Пятковского сельсовета в сумме 98 763,84 рубля ежегодно; 
из бюджета Рождественского сельсовета в сумме 60 000,00 рублей ежегодно; 
из бюджета Талажанского сельсовета в сумме 112 553,88 рубля ежегодно;</t>
  </si>
  <si>
    <t xml:space="preserve">    д) за счет межбюджетных трансфертов, передаваемых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из бюджета Казачинского сельсовета: на содержание специалиста в 2022-2024 годах  в сумме 737 952,00 рубля ежегодно.</t>
  </si>
  <si>
    <t>Статья 4. Публичные нормативные обязательства</t>
  </si>
  <si>
    <t>Статья 5. Изменение показателей сводной бюджетной росписи районного бюджета</t>
  </si>
  <si>
    <t>Статья 6. Индексация размеров денежного вознаграждения выборных должностных лиц, осуществляющих свои полномочия на постоянной основе, членов выборных органов местного самоуправления, и должностных окладов по должностям муниципальной службы</t>
  </si>
  <si>
    <t>Статья 7. Общая предельная штатная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t>
  </si>
  <si>
    <t>Статья 8. Индексация заработной платы работников муниципальных  учреждений</t>
  </si>
  <si>
    <t>Статья 9. Особенности использования средств, получаемых муниципальными казенными учреждениями в 2022 году</t>
  </si>
  <si>
    <t xml:space="preserve">Статья 10. Особенности исполнения районного бюджета в 2022 году
</t>
  </si>
  <si>
    <t>Статья 11. Дотации на выравнивание бюджетной обеспеченности поселений.</t>
  </si>
  <si>
    <t>КБ</t>
  </si>
  <si>
    <t>РБ</t>
  </si>
  <si>
    <t xml:space="preserve">         2. Утвердить распределение дотаций на выравнивание бюджетной обеспеченности поселений из районного бюджета за счет субвенции из краевого бюджета на 2022 год и плановый период 2023-2024 годов согласно приложению 6 к настоящему Решению.</t>
  </si>
  <si>
    <t xml:space="preserve">       3. Утвердить распределение дотаций на выравнивание бюджетной обеспеченности поселений из районного бюджета за счет собственных средств районного бюджета на 2022 год и плановый период 2023 - 2024 годов согласно приложению 6 к настоящему Решению. Установить критерий выравнивания расчетной бюджетной обеспеченности поселений в размере 1.</t>
  </si>
  <si>
    <t>Статья 12. Субвенции бюджетам поселений</t>
  </si>
  <si>
    <t xml:space="preserve">        2) субвенции на осуществление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 в 2022 году  52 200,00 рублей, в 2023 году в сумме 52 200,00 рублей, в 2024 году в сумме 52 200,00 рублей согласно приложению 8 к настоящему Решению.</t>
  </si>
  <si>
    <t xml:space="preserve">         1) 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№53-ФЗ "О воинской обязанности и военной службе" в 2022 году в сумме 1 056 900,00 рублей, в 2023 году -  в сумме 1 113 000,00 рублей, в 2024 году - 0,00 рублей согласно приложению 7 к настоящему Решению;</t>
  </si>
  <si>
    <t xml:space="preserve">         Направить бюджетам поселений субвенции в 2022 году в общей сумме 1 109 100,00 рублей, в 2023 году в сумме 1 165 200,00 рублей, в 2024 году в сумме 52 200,00 рублей, из них:</t>
  </si>
  <si>
    <t>Статья 13. Межбюджетные трансферты</t>
  </si>
  <si>
    <t>Статья 15. Субсидии организациям автомобильного пассажирского транспорта</t>
  </si>
  <si>
    <t xml:space="preserve">         1. Предоставить организациям автомобильного пассажирского транспорта  субсидии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перевозок в Казачинском районе на 2022 год в сумме 19 159 720,00 рублей, на 2023 год в сумме 16 280 730,00 рублей, на 2024 год в сумме 14 901 730,00 рублей.</t>
  </si>
  <si>
    <t xml:space="preserve"> Статья 16. Субсидии организациям внутреннего водного транспорта</t>
  </si>
  <si>
    <t xml:space="preserve">          1.  Предоставить организациям внутреннего водного транспорта  субсидии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2022-2024 годах на 2022 год в сумме 3 351 520,00 рублей, на 2023 год в сумме 2 867 730,00 рублей, на 2024 год в сумме 2 683 940,00 рублей.</t>
  </si>
  <si>
    <t xml:space="preserve"> Статья 17. Субсидии субъектам малого и среднего предпринимательства - производителям товаров, работ, услуг.</t>
  </si>
  <si>
    <t xml:space="preserve">        - на предоставление субсидий субъектам малого и среднего предпринимательства за счет средств краевого бюджета, выделенных на реализацию муниципальных программ развития субъектов малого и среднего предпринимательства на 2022 год  в сумме 716 100,00 рублей, на 2023 год в сумме 716 100,00 рублей, на 2024 год в сумме 716 100,00 рублей. </t>
  </si>
  <si>
    <t>Субсидии субъектам малого и среднего предпринимательства за счет средств краевого бюджета, выделенных на реализацию муниципальных программ развития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</si>
  <si>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Статья 18.  Субсидии на компенсацию части платы граждан за коммунальные услуги исполнителям коммунальных услуг.</t>
  </si>
  <si>
    <t>Статья 19. Резервный  фонд администрации Казачинского района.</t>
  </si>
  <si>
    <t xml:space="preserve">          Утвердить общий объем средств районного бюджета на исполнение публичных нормативных обязательств Казачинского района на 2022 год в сумме 2 364 529,12 рубля, на 2023 год в сумме 2 364 528,12 рубля, на 2024 год в сумме 2 364 528,12 рубля, в том числе за счет средств бюджетов поселений Казачинского района в 2022-2024 годах в сумме 780 816,12 рубля ежегодно.</t>
  </si>
  <si>
    <t xml:space="preserve">           1) на сумму доходов, дополнительно полученных муниципальными казенными учреждениями от оказания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муниципальными казенными учреждениями (за исключением доходов от сдачи в аренду имущества, находящегося в муниципальной собственности и переданного в оперативное управление муниципальным казенным учреждениям), сверх утвержденных настоящим Решением и (или) бюджетной сметой бюджетных ассигнований на обеспечение деятельности муниципальных казенных учреждений и направленных на финансирование расходов данных учреждений в соответствии с бюджетной сметой;</t>
  </si>
  <si>
    <t xml:space="preserve">          2) на сумму остатков средств, полученных муниципальными казенными учреждениями от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муниципальными казенными учреждениями (за исключением доходов от сдачи в аренду имущества, находящегося в муниципальной собственности и переданного в оперативное управление муниципальным казенным учреждениям) по состоянию на 1 января 2022 года, которые  направляются на финансирование расходов данных учреждений в соответствии с бюджетной сметой;</t>
  </si>
  <si>
    <t xml:space="preserve">             3) в случаях образования, переименования, реорганизации, ликвидации органов местного самоуправления Казачинского района, перераспределения их полномочий и (или) численности, а также в случаях осуществления расходов на выплаты работникам при их увольнении в соответствии с действующим законодательством в пределах общего объема средств, предусмотренных настоящим Решением на обеспечение их деятельности;</t>
  </si>
  <si>
    <t xml:space="preserve">          4) в случаях переименования, реорганизации, ликвидации, создания муниципальных учреждений, в том числе путем изменения типа существующих районных учреждений,  перераспределения объема оказываемых муниципальных услуг, выполняемых работ и (или) исполняемых муниципальных функций и численности, а также в случаях осуществления расходов на выплаты работникам при их увольнении в соответствии с действующим законодательством в пределах общего объема средств, предусмотренных настоящим Решением на обеспечение их деятельности;</t>
  </si>
  <si>
    <t xml:space="preserve">          5) в случае перераспределения бюджетных ассигнований в пределах общего объема расходов, предусмотренных муниципальному бюджетному или автономному учреждению в виде субсидий, включая субсидии на финансовое обеспечение выполнения муниципального задания, субсидии на цели, не связанные с финансовым обеспечением выполнения муниципального задания, субсидии на приобретение объектов недвижимого имущества в муниципальную собственность Казачинского района;</t>
  </si>
  <si>
    <t xml:space="preserve">           6) в случаях изменения размеров субсидий, предусмотренных муниципальным бюджетным или автономным учреждениям на  финансовое обеспечение выполнения муниципального задания;</t>
  </si>
  <si>
    <t xml:space="preserve">           7) в случае перераспределения бюджетных ассигнований в пределах общего объема средств, предусмотренных настоящим Решением по главному распорядителю средств районного бюджета муниципальным бюджетным или автономным учреждениям в виде субсидий на цели, не связанные с финансовым обеспечением выполнения муниципального задания;</t>
  </si>
  <si>
    <t xml:space="preserve">          8) на сумму средств межбюджетных трансфертов, передаваемых из краевого бюджета и бюджетов поселений Казачинского района на осуществление отдельных целевых расходов на основании краевых или федеральных законов и (или) нормативных правовых актов Президента Российской Федерации и Правительства Российской Федерации, Губернатора Красноярского края и Правительства Красноярского края, органов местного самоуправления поселений Казачинского района, соглашений, заключенных с главными распорядителями средств краевого бюджета и с главными распорядителями средств бюджетов поселений Казачинского района, и уведомлений о предоставлении субсидий, субвенций, иных межбюджетных трансфертов, имеющих целевое назначение, главных распорядителей средств краевого бюджета, главных распорядителей средств бюджетов поселений Казачинского района, финансовых органов, а также в случае сокращения (возврата при отсутствии потребности) указанных межбюджетных трансфертов;
</t>
  </si>
  <si>
    <t xml:space="preserve">          10) в пределах общего объема средств, предусмотренных настоящим Решением для финансирования мероприятий в рамках одной муниципальной программы Казачинского района, после внесения изменений в указанную программу в установленном порядке, в том числе:
         10.1) в случае перераспределения бюджетных ассигнований в рамках одного мероприятия муниципальной программы или непрограммного направления деятельности;
         10.2) в случае перераспределения бюджетных ассигнований по мероприятиям или непрограммным направлениям расходов в рамках одной муниципальной программы;</t>
  </si>
  <si>
    <t xml:space="preserve">           9) в случае перераспределения бюджетных ассигнований, необходимых для исполнения расходных обязательств Казачинского района, софинансирование которых осуществляется из федерального и краевого бюджетов, включая новые расходные обязательства;
</t>
  </si>
  <si>
    <t xml:space="preserve">       14) в пределах объема соответствующей субвенции, предусмотренной настоящим решением, в случае перераспределения суммы указанной субвенции между поселениями Казачинского района;</t>
  </si>
  <si>
    <t xml:space="preserve">      15) в случае внесения изменений Министерством финансов Российской Федерации в структуру, порядок формирования и применения кодов бюджетной классификации Российской Федерации, а также присвоения кодов составным частям бюджетной классификации Российской Федерации.</t>
  </si>
  <si>
    <t xml:space="preserve">       16) в случае исполнения исполнительных документов (за исключением судебных актов) и решений налоговых органов о взыскании налога, сбора, страхового взноса, пеней и штрафов, предусматривающих обращение взыскания на средства районного бюджета, в пределах общего объема средств, предусмотренных главному распорядителю средств районного бюджета.</t>
  </si>
  <si>
    <t xml:space="preserve">         Размеры денежного вознаграждения выборных должностных лиц, осуществляющих свои полномочия на постоянной основе, а также лиц, замещающих иные муниципальные должности Казачинского района, членов выборных органов местного самоуправления, и должностных окладов по должностям муниципальной службы, увеличиваются (индексируются) в 2022 году с 1 октября 2022 года на 4 процента,  в плановом периоде 2023 - 2024 годов на коэффициент, равный 1.
</t>
  </si>
  <si>
    <t xml:space="preserve">      Заработная плата работников муниципальных казенных, бюджетных и автономных учреждений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увеличивается (индексируется) в 2022 году с 1 октября 2022 года на 4 процента, в плановом периоде 2023 - 2024 годов на коэффициент, равный 1.
</t>
  </si>
  <si>
    <t xml:space="preserve">      3. В случае предоставления районному бюджету из краевого и федерального бюджета межбюджетных трансфертов, имеющих целевое назначение, бюджетам поселений Казачинского района могут быть предоставлены иные межбюджетные трансферты из районного бюджета на те же цели.
      Распределение иных межбюджетных трансфертов бюджетам поселений Казачинского района утверждается администрацией Казачинского района.</t>
  </si>
  <si>
    <t>Статья 14. Субсидии юридическим лицам (за исключением субсидий муниципальным учреждениям), индивидуальным предпринимателям, физическим лицам - производителям товаров, работ, услуг, некоммерческим организациям, не являющимся казенными учреждениями</t>
  </si>
  <si>
    <t xml:space="preserve">         1. Установить, что субсидии юридическим лицам (за исключением субсидий муниципальным учреждениям), индивидуальным предпринимателям, а также физическим лицам – производителям товаров, работ, услуг, некоммерческим организациям, не являющимся казенными учреждениями, предусмотренные настоящим решением (за исключением пункта 2 настоящей статьи), предоставляются в порядке, установленном нормативными правовыми актами администрации Казачинского района, в том числе принимаемыми в соответствии с нормативными правовыми актами, регулирующими отношения по предоставлению из районного бюджета средств муниципальной поддержки (субсидий).
         2. В случае предоставления в 2022 году районному бюджету из федерального и краевого бюджетов межбюджетных трансфертов, имеющих целевое назначение, юридическим лицам (за исключением муниципальных учреждений), индивидуальным предпринимателям, а также физическим лицам – производителям товаров, работ, услуг, некоммерческим организациям, не являющимся казенными учреждениями, могут быть предоставлены субсидии из районного бюджета на цели, определенные правовыми актами Правительства Российской Федерации и Правительства Красноярского края.
      Субсидии, указанные в настоящем пункте, предоставляются в порядке, установленном нормативными правовыми актами администрации Казачинского района.
</t>
  </si>
  <si>
    <t>Статья 20. Муниципальные внутренние заимствования Казачинского района.</t>
  </si>
  <si>
    <t>Статья 21. Муниципальный внутренний долг Казачинского района.</t>
  </si>
  <si>
    <t xml:space="preserve">          1. Установить верхний предел муниципального внутреннего долга по долговым обязательствам района:  </t>
  </si>
  <si>
    <t xml:space="preserve">          2. Администрация Казачинского района от имени Казачинского района вправе привлекать бюджетные кредиты из бюджета Красноярского края в целях финансирования дефицита районного бюджета,  для покрытия временного кассового разрыва, возникающего в процессе исполнения районного бюджета и для погашения долговых обязательств Казачинского района в пределах сумм, установленных программой муниципальных внутренних заимствований Казачинского района на 2022 год и плановый период 2023-2024 годов. </t>
  </si>
  <si>
    <t>265</t>
  </si>
  <si>
    <t>266</t>
  </si>
  <si>
    <t>422</t>
  </si>
  <si>
    <t>423</t>
  </si>
  <si>
    <t>424</t>
  </si>
  <si>
    <t>425</t>
  </si>
  <si>
    <t>589</t>
  </si>
  <si>
    <t>590</t>
  </si>
  <si>
    <t>591</t>
  </si>
  <si>
    <t>592</t>
  </si>
  <si>
    <t>593</t>
  </si>
  <si>
    <t>523</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</si>
  <si>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</si>
  <si>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</si>
  <si>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</si>
  <si>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Субсидии бюджетам муниципальных районов на 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</si>
  <si>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муниципальных районов (на cоздание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</si>
  <si>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7607</t>
  </si>
  <si>
    <t xml:space="preserve"> Прочие субсидии бюджетам муниципальных районов (на реализацию муниципальных программ развития субъектов малого и среднего предпринимательства)</t>
  </si>
  <si>
    <t>7846</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</si>
  <si>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</si>
  <si>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</si>
  <si>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 </t>
  </si>
  <si>
    <t>1103</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</si>
  <si>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сельского Совета депутатов) </t>
  </si>
  <si>
    <t>1104</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</si>
  <si>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</si>
  <si>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 </t>
  </si>
  <si>
    <t>0450000000</t>
  </si>
  <si>
    <t xml:space="preserve">Подпрограмма "Сохранение и развитие этнокультурных традиций народов, проживающих на территории Казачинского района"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</si>
  <si>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</si>
  <si>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522</t>
  </si>
  <si>
    <t>524</t>
  </si>
  <si>
    <t>525</t>
  </si>
  <si>
    <t>526</t>
  </si>
  <si>
    <t>527</t>
  </si>
  <si>
    <t>542</t>
  </si>
  <si>
    <t>543</t>
  </si>
  <si>
    <t>544</t>
  </si>
  <si>
    <t>545</t>
  </si>
  <si>
    <t>546</t>
  </si>
  <si>
    <t>547</t>
  </si>
  <si>
    <t>548</t>
  </si>
  <si>
    <t>549</t>
  </si>
  <si>
    <t>550</t>
  </si>
  <si>
    <t>551</t>
  </si>
  <si>
    <t>558</t>
  </si>
  <si>
    <t>559</t>
  </si>
  <si>
    <t>560</t>
  </si>
  <si>
    <t>561</t>
  </si>
  <si>
    <t>562</t>
  </si>
  <si>
    <t>8110078460</t>
  </si>
  <si>
    <t>9210080310</t>
  </si>
  <si>
    <t xml:space="preserve">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 </t>
  </si>
  <si>
    <t>624</t>
  </si>
  <si>
    <t>625</t>
  </si>
  <si>
    <t>04100L5191</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</si>
  <si>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</si>
  <si>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Субсидия бюджетам муниципальных районов на поддержку отрасли культуры</t>
  </si>
  <si>
    <t>Субсидии бюджетам на 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</si>
  <si>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</si>
  <si>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Субсидия бюджетам  на поддержку отрасли культуры</t>
  </si>
  <si>
    <t>Источники внутреннего финансирования дефицита (профицита) районного бюджета на 2022 год и плановый период 2023 - 2024 годов</t>
  </si>
  <si>
    <t xml:space="preserve">          1) прогнозируемый общий объем доходов районного бюджета в сумме 710 021 147,12 рубля;</t>
  </si>
  <si>
    <t xml:space="preserve">         1) прогнозируемый общий объем доходов районного бюджета в сумме на 2023 год 671 979 719,12 рубля, на 2024 год в сумме 665 759 816,12 рубля;</t>
  </si>
  <si>
    <t xml:space="preserve">         2) общий объем расходов районного бюджета на 2023 год в сумме 671 979 719,12 рубля, в том числе условно утвержденные расходы в сумме 9 676 730,00 рублей; на 2024 год в сумме 665 759 816,12 рубля, в том числе условно утвержденные расходы в сумме 19 494 120,00 рублей;</t>
  </si>
  <si>
    <t xml:space="preserve">          2) общий объем расходов районного бюджета в сумме 710 021 147,12 рубля;</t>
  </si>
  <si>
    <t xml:space="preserve">        1) иные межбюджетные трансферты на поддержку мер по обеспечению сбалансированности бюджетов на 2022 год в сумме 82 942 251,00 рубль, на 2023 год в сумме 91 444 769,00 рублей, на 2024 год в сумме 91 250 854,00 рубля согласно приложению 9 к настоящему Решению. Право на получение указанных межбюджетных трансфертов имеют поселения, заключившие соглашения об оздоровлении муниципальных финансов с  финансовым управлением администрации Казачинского района, межбюджетные трансферты предоставляются в соответствии с утвержденной бюджетной росписью;  </t>
  </si>
  <si>
    <t xml:space="preserve">          1. Утвердить программу муниципальных внутренних заимствований  по Казачинскому району на 2022 год и плановый период 2023-2024 годов в соответствии с приложением 10 к настоящему Решению. </t>
  </si>
  <si>
    <t>от  22.12.2021 № 12-89</t>
  </si>
  <si>
    <t>№ 12-89</t>
  </si>
  <si>
    <t>22 декабря 2021 года</t>
  </si>
  <si>
    <t>от 22.12.2021 № 12-89</t>
  </si>
  <si>
    <t xml:space="preserve">          4) источники внутреннего финансирования дефицита районного бюджета в сумме 0,00 рублей согласно приложению 1 к настоящему Решению.</t>
  </si>
  <si>
    <r>
      <t xml:space="preserve">         1. Утвердить в составе расходов районного бюджета дотации на выравнивание бюджетной обеспеченности поселений из районного бюджета в 2022-2024 годах в </t>
    </r>
    <r>
      <rPr>
        <sz val="12"/>
        <color indexed="10"/>
        <rFont val="Times New Roman"/>
        <family val="1"/>
      </rPr>
      <t>сумме 38 037 062,00 рублей ежегодно</t>
    </r>
    <r>
      <rPr>
        <sz val="12"/>
        <rFont val="Times New Roman"/>
        <family val="1"/>
      </rPr>
      <t>, в том числе из районного бюджета за счет субвенции из краевого бюджета на 2022 год в сумме 17 150 200,00 рублей, на 2023 год в сумме 13 720 200,00 рублей, на 2024 год в сумме 13 720 200,00 рублей.</t>
    </r>
  </si>
  <si>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за счет средств краевого бюджета, выделенных на реализацию муниципальных программ развития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</si>
  <si>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ИЗМЕНИТЬ НАЗВАНИЕ</t>
  </si>
  <si>
    <r>
      <t xml:space="preserve">   в)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по внешнему муниципальному финансовому контролю сельских поселений в 2022-2024 годах в сумме </t>
    </r>
    <r>
      <rPr>
        <sz val="12"/>
        <color indexed="10"/>
        <rFont val="Times New Roman"/>
        <family val="1"/>
      </rPr>
      <t xml:space="preserve">846 924,00 </t>
    </r>
    <r>
      <rPr>
        <sz val="12"/>
        <rFont val="Times New Roman"/>
        <family val="1"/>
      </rPr>
      <t>рубля ежегодно, в том числе:
из бюджета Александровского сельсовета в сумме 277 740,00 рублей ежегодно; 
из бюджета Вороковского сельсовета в сумме 26 404,00 рублей ежегодно; 
из бюджета Галанинского сельсовета в сумме 26 404,00 рублей ежегодно; 
из бюджета Дудовского сельсовета в сумме 26 404,00 рублей ежегодно;
из бюджета Захаровского сельсовета в сумме 26 404,00 рублей ежегодно;  
из бюджета Казачинского сельсовета в сумме 26 404,00 рублей ежегодно; 
из бюджета Мокрушинского сельсовета в сумме 26 404,00 рублей ежегодно; 
из бюджета Момотовского сельсовета в сумме 277 740,00 рублей ежегодно; 
из бюджета Отношенского сельсовета в сумме 26 404,00 рублей ежегодно; 
из бюджета Новотроицкого сельсовета в сумме 26 404,00 рублей ежегодно; 
из бюджета Пятковского сельсовета в сумме 26 404,00 рублей ежегодно; 
из бюджета Рождественского сельсовета в сумме 26 404,00 рублей ежегодно; 
из бюджета Талажанского сельсовета в сумме 26 404,00 рублей ежегодно;</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</si>
</sst>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0"/>
    <numFmt numFmtId="174" formatCode="#,##0.0"/>
    <numFmt numFmtId="175" formatCode="\2\6"/>
    <numFmt numFmtId="176" formatCode="?"/>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0,"/>
    <numFmt numFmtId="184" formatCode="#,##0.00_ ;[Red]\-#,##0.00\ "/>
    <numFmt numFmtId="185" formatCode="#,##0.0_ ;[Red]\-#,##0.0\ "/>
    <numFmt numFmtId="186" formatCode="#,##0_ ;[Red]\-#,##0\ "/>
    <numFmt numFmtId="187" formatCode="_(&quot;$&quot;* #,##0.00_);_(&quot;$&quot;* \(#,##0.00\);_(&quot;$&quot;* &quot;-&quot;??_);_(@_)"/>
    <numFmt numFmtId="188" formatCode="_(* #,##0_);_(* \(#,##0\);_(* &quot;-&quot;_);_(@_)"/>
    <numFmt numFmtId="189" formatCode="_(* #,##0.00_);_(* \(#,##0.00\);_(* &quot;-&quot;??_);_(@_)"/>
    <numFmt numFmtId="190" formatCode="_(&quot;$&quot;* #,##0_);_(&quot;$&quot;* \(#,##0\);_(&quot;$&quot;* &quot;-&quot;_);_(@_)"/>
    <numFmt numFmtId="191" formatCode="dd/mm/yyyy\ hh:mm"/>
    <numFmt numFmtId="192" formatCode="0.00000000"/>
    <numFmt numFmtId="193" formatCode="0.0000000"/>
    <numFmt numFmtId="194" formatCode="0.000000"/>
    <numFmt numFmtId="195" formatCode="0.00000"/>
    <numFmt numFmtId="196" formatCode="0.0%"/>
    <numFmt numFmtId="197" formatCode="0.0000"/>
    <numFmt numFmtId="198" formatCode="0.000"/>
    <numFmt numFmtId="199" formatCode="#,##0.000_ ;[Red]\-#,##0.000\ "/>
    <numFmt numFmtId="200" formatCode="#,##0.0000"/>
  </numFmts>
  <fonts count="79">
    <font>
      <sz val="11"/>
      <color theme="1"/>
      <name val="Calibri"/>
      <family val="2"/>
    </font>
    <font>
      <sz val="11"/>
      <color indexed="8"/>
      <name val="Calibri"/>
      <family val="2"/>
    </font>
    <font>
      <sz val="10"/>
      <name val="Arial Cyr"/>
      <family val="0"/>
    </font>
    <font>
      <sz val="8"/>
      <name val="Calibri"/>
      <family val="2"/>
    </font>
    <font>
      <b/>
      <sz val="12"/>
      <color indexed="8"/>
      <name val="Times New Roman"/>
      <family val="1"/>
    </font>
    <font>
      <b/>
      <sz val="12"/>
      <name val="Times New Roman"/>
      <family val="1"/>
    </font>
    <font>
      <sz val="12"/>
      <name val="Times New Roman"/>
      <family val="1"/>
    </font>
    <font>
      <sz val="12"/>
      <color indexed="8"/>
      <name val="Times New Roman"/>
      <family val="1"/>
    </font>
    <font>
      <sz val="10"/>
      <name val="Times New Roman"/>
      <family val="1"/>
    </font>
    <font>
      <b/>
      <sz val="10"/>
      <name val="Times New Roman"/>
      <family val="1"/>
    </font>
    <font>
      <sz val="10"/>
      <color indexed="8"/>
      <name val="Times New Roman"/>
      <family val="1"/>
    </font>
    <font>
      <sz val="10"/>
      <name val="Calibri"/>
      <family val="2"/>
    </font>
    <font>
      <sz val="12"/>
      <name val="Times New Roman Cyr"/>
      <family val="0"/>
    </font>
    <font>
      <i/>
      <sz val="12"/>
      <name val="Times New Roman"/>
      <family val="1"/>
    </font>
    <font>
      <sz val="11"/>
      <color indexed="8"/>
      <name val="Times New Roman"/>
      <family val="1"/>
    </font>
    <font>
      <sz val="9"/>
      <name val="Tahoma"/>
      <family val="2"/>
    </font>
    <font>
      <b/>
      <sz val="9"/>
      <name val="Tahoma"/>
      <family val="2"/>
    </font>
    <font>
      <sz val="12"/>
      <name val="Arial Cyr"/>
      <family val="0"/>
    </font>
    <font>
      <b/>
      <sz val="12"/>
      <name val="Arial Cyr"/>
      <family val="0"/>
    </font>
    <font>
      <sz val="12"/>
      <color indexed="10"/>
      <name val="Times New Roman"/>
      <family val="1"/>
    </font>
    <font>
      <sz val="16"/>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0"/>
      <color indexed="40"/>
      <name val="Times New Roman"/>
      <family val="1"/>
    </font>
    <font>
      <sz val="10"/>
      <color indexed="62"/>
      <name val="Times New Roman"/>
      <family val="1"/>
    </font>
    <font>
      <b/>
      <sz val="10"/>
      <color indexed="10"/>
      <name val="Times New Roman"/>
      <family val="1"/>
    </font>
    <font>
      <sz val="10"/>
      <color indexed="10"/>
      <name val="Times New Roman"/>
      <family val="1"/>
    </font>
    <font>
      <sz val="11"/>
      <name val="Calibri"/>
      <family val="2"/>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b/>
      <sz val="12"/>
      <color theme="1"/>
      <name val="Times New Roman"/>
      <family val="1"/>
    </font>
    <font>
      <sz val="12"/>
      <color theme="1"/>
      <name val="Calibri"/>
      <family val="2"/>
    </font>
    <font>
      <sz val="10"/>
      <color rgb="FF00B0F0"/>
      <name val="Times New Roman"/>
      <family val="1"/>
    </font>
    <font>
      <sz val="10"/>
      <color theme="3" tint="0.39998000860214233"/>
      <name val="Times New Roman"/>
      <family val="1"/>
    </font>
    <font>
      <b/>
      <sz val="10"/>
      <color rgb="FFFF0000"/>
      <name val="Times New Roman"/>
      <family val="1"/>
    </font>
    <font>
      <sz val="10"/>
      <color rgb="FFFF0000"/>
      <name val="Times New Roman"/>
      <family val="1"/>
    </font>
    <font>
      <b/>
      <sz val="10"/>
      <color theme="1"/>
      <name val="Times New Roman"/>
      <family val="1"/>
    </font>
    <font>
      <sz val="10"/>
      <color theme="1"/>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hair"/>
      <right style="hair"/>
      <top style="hair"/>
      <bottom style="hair"/>
    </border>
    <border>
      <left/>
      <right style="thin"/>
      <top style="thin"/>
      <bottom style="thin"/>
    </border>
    <border>
      <left/>
      <right/>
      <top style="thin"/>
      <bottom style="thin"/>
    </border>
    <border>
      <left>
        <color indexed="63"/>
      </left>
      <right>
        <color indexed="63"/>
      </right>
      <top style="thin"/>
      <bottom>
        <color indexed="63"/>
      </bottom>
    </border>
  </borders>
  <cellStyleXfs count="9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1" applyNumberFormat="0" applyAlignment="0" applyProtection="0"/>
    <xf numFmtId="0" fontId="51" fillId="34" borderId="2" applyNumberFormat="0" applyAlignment="0" applyProtection="0"/>
    <xf numFmtId="0" fontId="52" fillId="34" borderId="1" applyNumberFormat="0" applyAlignment="0" applyProtection="0"/>
    <xf numFmtId="0" fontId="5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35" borderId="7" applyNumberFormat="0" applyAlignment="0" applyProtection="0"/>
    <xf numFmtId="0" fontId="59" fillId="0" borderId="0" applyNumberFormat="0" applyFill="0" applyBorder="0" applyAlignment="0" applyProtection="0"/>
    <xf numFmtId="0" fontId="60" fillId="36" borderId="0" applyNumberFormat="0" applyBorder="0" applyAlignment="0" applyProtection="0"/>
    <xf numFmtId="0" fontId="2"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2" fillId="0" borderId="0">
      <alignment/>
      <protection/>
    </xf>
    <xf numFmtId="0" fontId="62" fillId="0" borderId="0" applyNumberFormat="0" applyFill="0" applyBorder="0" applyAlignment="0" applyProtection="0"/>
    <xf numFmtId="0" fontId="63" fillId="37" borderId="0" applyNumberFormat="0" applyBorder="0" applyAlignment="0" applyProtection="0"/>
    <xf numFmtId="0" fontId="64" fillId="0" borderId="0" applyNumberFormat="0" applyFill="0" applyBorder="0" applyAlignment="0" applyProtection="0"/>
    <xf numFmtId="0" fontId="1" fillId="38" borderId="8" applyNumberFormat="0" applyFont="0" applyAlignment="0" applyProtection="0"/>
    <xf numFmtId="9"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67" fillId="39" borderId="0" applyNumberFormat="0" applyBorder="0" applyAlignment="0" applyProtection="0"/>
  </cellStyleXfs>
  <cellXfs count="460">
    <xf numFmtId="0" fontId="0" fillId="0" borderId="0" xfId="0" applyFont="1" applyAlignment="1">
      <alignment/>
    </xf>
    <xf numFmtId="0" fontId="6" fillId="0" borderId="0" xfId="0" applyFont="1" applyFill="1" applyAlignment="1">
      <alignment horizontal="center"/>
    </xf>
    <xf numFmtId="0" fontId="7"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xf>
    <xf numFmtId="4" fontId="6" fillId="0" borderId="0" xfId="0" applyNumberFormat="1" applyFont="1" applyFill="1" applyAlignment="1">
      <alignment/>
    </xf>
    <xf numFmtId="0" fontId="6" fillId="0" borderId="11"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0" fontId="7" fillId="0" borderId="0" xfId="0" applyFont="1" applyFill="1" applyAlignment="1">
      <alignment/>
    </xf>
    <xf numFmtId="49" fontId="7" fillId="0" borderId="10" xfId="0" applyNumberFormat="1" applyFont="1" applyFill="1" applyBorder="1" applyAlignment="1">
      <alignment horizontal="left" vertical="center"/>
    </xf>
    <xf numFmtId="4" fontId="6" fillId="0" borderId="1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6" fillId="0" borderId="11" xfId="0" applyFont="1" applyFill="1" applyBorder="1" applyAlignment="1">
      <alignment horizontal="center" vertical="top" wrapText="1"/>
    </xf>
    <xf numFmtId="4" fontId="6" fillId="0" borderId="10" xfId="89" applyNumberFormat="1" applyFont="1" applyFill="1" applyBorder="1" applyAlignment="1">
      <alignment horizontal="right" vertical="top" wrapText="1"/>
    </xf>
    <xf numFmtId="4" fontId="5" fillId="0" borderId="10" xfId="89" applyNumberFormat="1" applyFont="1" applyFill="1" applyBorder="1" applyAlignment="1">
      <alignment horizontal="right" vertical="top" wrapText="1"/>
    </xf>
    <xf numFmtId="4" fontId="6" fillId="0" borderId="10" xfId="0" applyNumberFormat="1" applyFont="1" applyFill="1" applyBorder="1" applyAlignment="1">
      <alignment horizontal="right" vertical="center" wrapText="1"/>
    </xf>
    <xf numFmtId="0" fontId="5" fillId="0" borderId="12"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vertical="center" wrapText="1"/>
    </xf>
    <xf numFmtId="1" fontId="8" fillId="0" borderId="0" xfId="0" applyNumberFormat="1" applyFont="1" applyFill="1" applyAlignment="1">
      <alignment horizontal="center" vertical="center" wrapText="1"/>
    </xf>
    <xf numFmtId="0" fontId="8" fillId="0" borderId="0" xfId="0" applyFont="1" applyFill="1" applyAlignment="1">
      <alignment horizontal="center"/>
    </xf>
    <xf numFmtId="4" fontId="8" fillId="0" borderId="0" xfId="0" applyNumberFormat="1" applyFont="1" applyFill="1" applyAlignment="1">
      <alignment horizontal="center"/>
    </xf>
    <xf numFmtId="0" fontId="6" fillId="0" borderId="10" xfId="0" applyNumberFormat="1" applyFont="1" applyFill="1" applyBorder="1" applyAlignment="1">
      <alignment vertical="top" wrapText="1"/>
    </xf>
    <xf numFmtId="0" fontId="8" fillId="0" borderId="10" xfId="0" applyNumberFormat="1" applyFont="1" applyFill="1" applyBorder="1" applyAlignment="1">
      <alignment vertical="top" wrapText="1"/>
    </xf>
    <xf numFmtId="49" fontId="8" fillId="0" borderId="10" xfId="71" applyNumberFormat="1" applyFont="1" applyFill="1" applyBorder="1" applyAlignment="1">
      <alignment horizontal="center" vertical="top" wrapText="1"/>
      <protection/>
    </xf>
    <xf numFmtId="4" fontId="8" fillId="0" borderId="10" xfId="0" applyNumberFormat="1" applyFont="1" applyFill="1" applyBorder="1" applyAlignment="1">
      <alignment horizontal="right" vertical="top" wrapText="1"/>
    </xf>
    <xf numFmtId="2" fontId="8" fillId="0" borderId="10" xfId="0" applyNumberFormat="1" applyFont="1" applyFill="1" applyBorder="1" applyAlignment="1">
      <alignment vertical="top" wrapText="1"/>
    </xf>
    <xf numFmtId="49" fontId="8" fillId="0" borderId="10" xfId="0" applyNumberFormat="1" applyFont="1" applyFill="1" applyBorder="1" applyAlignment="1">
      <alignment horizontal="center" vertical="top" wrapText="1"/>
    </xf>
    <xf numFmtId="4" fontId="9" fillId="0" borderId="10" xfId="0" applyNumberFormat="1" applyFont="1" applyFill="1" applyBorder="1" applyAlignment="1">
      <alignment horizontal="right" vertical="top" wrapText="1"/>
    </xf>
    <xf numFmtId="49" fontId="9" fillId="0" borderId="10" xfId="0" applyNumberFormat="1" applyFont="1" applyFill="1" applyBorder="1" applyAlignment="1">
      <alignment horizontal="center" vertical="top" wrapText="1"/>
    </xf>
    <xf numFmtId="49" fontId="8" fillId="0" borderId="11" xfId="71" applyNumberFormat="1" applyFont="1" applyFill="1" applyBorder="1" applyAlignment="1">
      <alignment vertical="top" wrapText="1"/>
      <protection/>
    </xf>
    <xf numFmtId="4" fontId="8" fillId="0" borderId="0" xfId="0" applyNumberFormat="1" applyFont="1" applyFill="1" applyAlignment="1">
      <alignment horizontal="right"/>
    </xf>
    <xf numFmtId="0" fontId="8" fillId="0" borderId="13" xfId="0" applyFont="1" applyFill="1" applyBorder="1" applyAlignment="1">
      <alignment horizontal="right" wrapText="1"/>
    </xf>
    <xf numFmtId="0" fontId="8" fillId="0" borderId="13" xfId="0" applyFont="1" applyFill="1" applyBorder="1" applyAlignment="1">
      <alignment horizontal="right"/>
    </xf>
    <xf numFmtId="0" fontId="8" fillId="0" borderId="13" xfId="0" applyFont="1" applyFill="1" applyBorder="1" applyAlignment="1">
      <alignment horizontal="center"/>
    </xf>
    <xf numFmtId="4" fontId="8" fillId="0" borderId="0" xfId="0" applyNumberFormat="1" applyFont="1" applyFill="1" applyBorder="1" applyAlignment="1">
      <alignment horizontal="center"/>
    </xf>
    <xf numFmtId="49" fontId="8" fillId="0" borderId="11" xfId="71" applyNumberFormat="1" applyFont="1" applyFill="1" applyBorder="1" applyAlignment="1">
      <alignment horizontal="center" vertical="center" wrapText="1"/>
      <protection/>
    </xf>
    <xf numFmtId="0" fontId="8" fillId="0" borderId="11" xfId="7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1" fontId="8" fillId="0" borderId="10" xfId="71" applyNumberFormat="1" applyFont="1" applyFill="1" applyBorder="1" applyAlignment="1">
      <alignment horizontal="center" vertical="center" wrapText="1"/>
      <protection/>
    </xf>
    <xf numFmtId="1" fontId="8" fillId="0" borderId="11" xfId="71" applyNumberFormat="1" applyFont="1" applyFill="1" applyBorder="1" applyAlignment="1">
      <alignment horizontal="center" vertical="center" wrapText="1"/>
      <protection/>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top" wrapText="1"/>
    </xf>
    <xf numFmtId="0" fontId="9" fillId="0" borderId="0" xfId="0" applyFont="1" applyFill="1" applyAlignment="1">
      <alignment horizontal="center" vertical="center" wrapText="1"/>
    </xf>
    <xf numFmtId="49" fontId="8" fillId="0" borderId="11" xfId="0" applyNumberFormat="1" applyFont="1" applyFill="1" applyBorder="1" applyAlignment="1">
      <alignment vertical="top" wrapText="1"/>
    </xf>
    <xf numFmtId="49" fontId="9" fillId="0" borderId="11" xfId="71" applyNumberFormat="1" applyFont="1" applyFill="1" applyBorder="1" applyAlignment="1">
      <alignment vertical="top" wrapText="1"/>
      <protection/>
    </xf>
    <xf numFmtId="0" fontId="9" fillId="0" borderId="0" xfId="0" applyFont="1" applyFill="1" applyAlignment="1">
      <alignment/>
    </xf>
    <xf numFmtId="49" fontId="8" fillId="0" borderId="10" xfId="71" applyNumberFormat="1" applyFont="1" applyFill="1" applyBorder="1" applyAlignment="1">
      <alignment horizontal="left" vertical="top" wrapText="1"/>
      <protection/>
    </xf>
    <xf numFmtId="0" fontId="9" fillId="0" borderId="10" xfId="0" applyNumberFormat="1" applyFont="1" applyFill="1" applyBorder="1" applyAlignment="1">
      <alignment vertical="top" wrapText="1"/>
    </xf>
    <xf numFmtId="49" fontId="10" fillId="0" borderId="10" xfId="0" applyNumberFormat="1" applyFont="1" applyFill="1" applyBorder="1" applyAlignment="1">
      <alignment horizontal="center" vertical="top" wrapText="1"/>
    </xf>
    <xf numFmtId="4" fontId="10" fillId="0" borderId="10" xfId="0" applyNumberFormat="1" applyFont="1" applyFill="1" applyBorder="1" applyAlignment="1">
      <alignment horizontal="right" vertical="top" wrapText="1"/>
    </xf>
    <xf numFmtId="0" fontId="8" fillId="40" borderId="0" xfId="0" applyFont="1" applyFill="1" applyAlignment="1">
      <alignment horizontal="center" vertical="center" wrapText="1"/>
    </xf>
    <xf numFmtId="0" fontId="9" fillId="40" borderId="0" xfId="0" applyFont="1" applyFill="1" applyAlignment="1">
      <alignment horizontal="center" vertical="center" wrapText="1"/>
    </xf>
    <xf numFmtId="0" fontId="6" fillId="0" borderId="10" xfId="71" applyNumberFormat="1" applyFont="1" applyFill="1" applyBorder="1" applyAlignment="1">
      <alignment horizontal="left" vertical="top" wrapText="1"/>
      <protection/>
    </xf>
    <xf numFmtId="0" fontId="6" fillId="0" borderId="10" xfId="0" applyFont="1" applyFill="1" applyBorder="1" applyAlignment="1">
      <alignment horizontal="center" vertical="top"/>
    </xf>
    <xf numFmtId="0" fontId="6" fillId="0" borderId="10" xfId="0" applyFont="1" applyFill="1" applyBorder="1" applyAlignment="1">
      <alignment vertical="top" wrapText="1"/>
    </xf>
    <xf numFmtId="177" fontId="6" fillId="0" borderId="10" xfId="71" applyNumberFormat="1" applyFont="1" applyFill="1" applyBorder="1" applyAlignment="1">
      <alignment horizontal="left" vertical="top" wrapText="1"/>
      <protection/>
    </xf>
    <xf numFmtId="0" fontId="6" fillId="0" borderId="10" xfId="0" applyFont="1" applyFill="1" applyBorder="1" applyAlignment="1">
      <alignment horizontal="left" vertical="top" wrapText="1"/>
    </xf>
    <xf numFmtId="0" fontId="6" fillId="0" borderId="10" xfId="0" applyNumberFormat="1" applyFont="1" applyFill="1" applyBorder="1" applyAlignment="1">
      <alignment horizontal="left" vertical="top" wrapText="1"/>
    </xf>
    <xf numFmtId="172" fontId="6" fillId="0" borderId="0" xfId="89" applyNumberFormat="1" applyFont="1" applyFill="1" applyAlignment="1">
      <alignment horizontal="right" vertical="top"/>
    </xf>
    <xf numFmtId="0" fontId="6" fillId="0" borderId="0" xfId="0" applyFont="1" applyFill="1" applyAlignment="1">
      <alignment vertical="top"/>
    </xf>
    <xf numFmtId="0" fontId="5" fillId="0" borderId="0" xfId="0" applyFont="1" applyFill="1" applyAlignment="1" quotePrefix="1">
      <alignment horizontal="center" vertical="top" wrapText="1"/>
    </xf>
    <xf numFmtId="49" fontId="5" fillId="0" borderId="0" xfId="0" applyNumberFormat="1" applyFont="1" applyFill="1" applyAlignment="1" quotePrefix="1">
      <alignment horizontal="center" vertical="top" wrapText="1"/>
    </xf>
    <xf numFmtId="49" fontId="5" fillId="0" borderId="0" xfId="0" applyNumberFormat="1" applyFont="1" applyFill="1" applyAlignment="1" quotePrefix="1">
      <alignment horizontal="left" vertical="top" wrapText="1"/>
    </xf>
    <xf numFmtId="0" fontId="6" fillId="0" borderId="0" xfId="0" applyFont="1" applyFill="1" applyAlignment="1">
      <alignment horizontal="right" vertical="top" wrapText="1"/>
    </xf>
    <xf numFmtId="4" fontId="6" fillId="0" borderId="0" xfId="0" applyNumberFormat="1" applyFont="1" applyFill="1" applyAlignment="1">
      <alignment horizontal="righ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right" vertical="top" wrapText="1"/>
    </xf>
    <xf numFmtId="0" fontId="6" fillId="0" borderId="13" xfId="0" applyFont="1" applyFill="1" applyBorder="1" applyAlignment="1">
      <alignment horizontal="right" vertical="top" wrapText="1"/>
    </xf>
    <xf numFmtId="49" fontId="6" fillId="0" borderId="10" xfId="0" applyNumberFormat="1" applyFont="1" applyFill="1" applyBorder="1" applyAlignment="1">
      <alignment horizontal="center" vertical="top"/>
    </xf>
    <xf numFmtId="2" fontId="6" fillId="0" borderId="10" xfId="0" applyNumberFormat="1" applyFont="1" applyFill="1" applyBorder="1" applyAlignment="1">
      <alignment horizontal="left" vertical="top" wrapText="1"/>
    </xf>
    <xf numFmtId="0" fontId="6" fillId="0" borderId="10" xfId="0" applyFont="1" applyFill="1" applyBorder="1" applyAlignment="1" quotePrefix="1">
      <alignment horizontal="center" vertical="top" textRotation="90" wrapText="1"/>
    </xf>
    <xf numFmtId="0" fontId="6" fillId="0" borderId="10" xfId="0" applyNumberFormat="1" applyFont="1" applyFill="1" applyBorder="1" applyAlignment="1" quotePrefix="1">
      <alignment horizontal="center" vertical="top" wrapText="1"/>
    </xf>
    <xf numFmtId="0" fontId="68" fillId="0" borderId="0" xfId="0" applyFont="1" applyFill="1" applyAlignment="1">
      <alignment horizontal="left" vertical="top" wrapText="1"/>
    </xf>
    <xf numFmtId="0" fontId="7" fillId="0" borderId="0" xfId="76" applyFont="1" applyAlignment="1">
      <alignment/>
      <protection/>
    </xf>
    <xf numFmtId="0" fontId="7" fillId="0" borderId="0" xfId="76" applyFont="1" applyAlignment="1">
      <alignment wrapText="1"/>
      <protection/>
    </xf>
    <xf numFmtId="0" fontId="7" fillId="0" borderId="0" xfId="76" applyFont="1" applyAlignment="1">
      <alignment horizontal="right"/>
      <protection/>
    </xf>
    <xf numFmtId="0" fontId="6" fillId="0" borderId="10" xfId="90" applyNumberFormat="1" applyFont="1" applyBorder="1" applyAlignment="1">
      <alignment horizontal="center" vertical="center" wrapText="1"/>
    </xf>
    <xf numFmtId="0" fontId="7" fillId="0" borderId="10" xfId="76" applyFont="1" applyBorder="1" applyAlignment="1">
      <alignment horizontal="center" vertical="center" wrapText="1"/>
      <protection/>
    </xf>
    <xf numFmtId="0" fontId="6" fillId="0" borderId="10" xfId="90" applyNumberFormat="1" applyFont="1" applyBorder="1" applyAlignment="1">
      <alignment horizontal="center" vertical="center"/>
    </xf>
    <xf numFmtId="0" fontId="6" fillId="0" borderId="10" xfId="71" applyFont="1" applyBorder="1" applyAlignment="1">
      <alignment horizontal="center" vertical="center"/>
      <protection/>
    </xf>
    <xf numFmtId="0" fontId="5" fillId="0" borderId="10" xfId="71" applyFont="1" applyBorder="1" applyAlignment="1">
      <alignment horizontal="center" vertical="center"/>
      <protection/>
    </xf>
    <xf numFmtId="4" fontId="4" fillId="0" borderId="10" xfId="76" applyNumberFormat="1" applyFont="1" applyFill="1" applyBorder="1" applyAlignment="1">
      <alignment horizontal="right" vertical="center"/>
      <protection/>
    </xf>
    <xf numFmtId="0" fontId="7" fillId="0" borderId="0" xfId="76" applyFont="1" applyFill="1" applyAlignment="1">
      <alignment/>
      <protection/>
    </xf>
    <xf numFmtId="0" fontId="6" fillId="0" borderId="10" xfId="71" applyFont="1" applyBorder="1" applyAlignment="1">
      <alignment horizontal="center" vertical="center" wrapText="1"/>
      <protection/>
    </xf>
    <xf numFmtId="0" fontId="68" fillId="0" borderId="0" xfId="0" applyFont="1" applyAlignment="1">
      <alignment/>
    </xf>
    <xf numFmtId="0" fontId="68" fillId="0" borderId="0" xfId="0" applyFont="1" applyAlignment="1">
      <alignment horizontal="center"/>
    </xf>
    <xf numFmtId="0" fontId="5" fillId="0" borderId="0" xfId="0" applyFont="1" applyFill="1" applyAlignment="1">
      <alignment horizontal="center" wrapText="1"/>
    </xf>
    <xf numFmtId="0" fontId="5" fillId="0" borderId="0" xfId="0" applyFont="1" applyFill="1" applyAlignment="1">
      <alignment horizontal="right"/>
    </xf>
    <xf numFmtId="0" fontId="7" fillId="0" borderId="0" xfId="0" applyFont="1" applyFill="1" applyAlignment="1">
      <alignment horizontal="center"/>
    </xf>
    <xf numFmtId="0" fontId="6" fillId="0" borderId="10" xfId="0" applyFont="1" applyFill="1" applyBorder="1" applyAlignment="1">
      <alignment horizontal="center"/>
    </xf>
    <xf numFmtId="49" fontId="8" fillId="41" borderId="11" xfId="71" applyNumberFormat="1" applyFont="1" applyFill="1" applyBorder="1" applyAlignment="1">
      <alignment vertical="top" wrapText="1"/>
      <protection/>
    </xf>
    <xf numFmtId="49" fontId="8" fillId="41" borderId="10" xfId="71" applyNumberFormat="1" applyFont="1" applyFill="1" applyBorder="1" applyAlignment="1">
      <alignment horizontal="center" vertical="top" wrapText="1"/>
      <protection/>
    </xf>
    <xf numFmtId="172" fontId="5" fillId="0" borderId="0" xfId="89" applyNumberFormat="1" applyFont="1" applyFill="1" applyAlignment="1">
      <alignment horizontal="right"/>
    </xf>
    <xf numFmtId="0" fontId="5" fillId="0" borderId="0" xfId="0" applyFont="1" applyFill="1" applyAlignment="1">
      <alignment/>
    </xf>
    <xf numFmtId="0" fontId="6"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wrapText="1"/>
    </xf>
    <xf numFmtId="0" fontId="6" fillId="0" borderId="10" xfId="71" applyFont="1" applyFill="1" applyBorder="1" applyAlignment="1">
      <alignment/>
      <protection/>
    </xf>
    <xf numFmtId="4" fontId="5" fillId="0" borderId="10" xfId="0" applyNumberFormat="1" applyFont="1" applyFill="1" applyBorder="1" applyAlignment="1">
      <alignment horizontal="right" vertical="center"/>
    </xf>
    <xf numFmtId="4" fontId="6" fillId="0" borderId="10" xfId="0" applyNumberFormat="1"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14" fillId="0" borderId="0" xfId="0" applyFont="1" applyAlignment="1">
      <alignment/>
    </xf>
    <xf numFmtId="0" fontId="14" fillId="0" borderId="0" xfId="0" applyFont="1" applyAlignment="1">
      <alignment horizontal="center"/>
    </xf>
    <xf numFmtId="0" fontId="9" fillId="0" borderId="0" xfId="0" applyFont="1" applyAlignment="1">
      <alignment horizontal="center"/>
    </xf>
    <xf numFmtId="4" fontId="4" fillId="41" borderId="11" xfId="77" applyNumberFormat="1" applyFont="1" applyFill="1" applyBorder="1" applyAlignment="1">
      <alignment horizontal="right" vertical="center"/>
      <protection/>
    </xf>
    <xf numFmtId="0" fontId="5" fillId="0" borderId="0" xfId="71" applyFont="1" applyBorder="1" applyAlignment="1">
      <alignment horizontal="center" vertical="center"/>
      <protection/>
    </xf>
    <xf numFmtId="0" fontId="5" fillId="0" borderId="0" xfId="71" applyFont="1" applyBorder="1" applyAlignment="1">
      <alignment vertical="center"/>
      <protection/>
    </xf>
    <xf numFmtId="174" fontId="4" fillId="0" borderId="0" xfId="77" applyNumberFormat="1" applyFont="1" applyBorder="1" applyAlignment="1">
      <alignment horizontal="right" vertical="center"/>
      <protection/>
    </xf>
    <xf numFmtId="174" fontId="4" fillId="0" borderId="0" xfId="77" applyNumberFormat="1" applyFont="1" applyFill="1" applyBorder="1" applyAlignment="1">
      <alignment horizontal="right" vertical="center"/>
      <protection/>
    </xf>
    <xf numFmtId="4" fontId="68" fillId="0" borderId="0" xfId="0" applyNumberFormat="1" applyFont="1" applyFill="1" applyAlignment="1">
      <alignment horizontal="center" vertical="top" wrapText="1"/>
    </xf>
    <xf numFmtId="4" fontId="68" fillId="0" borderId="0" xfId="0" applyNumberFormat="1" applyFont="1" applyFill="1" applyAlignment="1">
      <alignment horizontal="right" vertical="top" wrapText="1"/>
    </xf>
    <xf numFmtId="0" fontId="68" fillId="0" borderId="0" xfId="0" applyFont="1" applyFill="1" applyBorder="1" applyAlignment="1">
      <alignment horizontal="left" vertical="top" wrapText="1"/>
    </xf>
    <xf numFmtId="172" fontId="6" fillId="0" borderId="0" xfId="89" applyNumberFormat="1" applyFont="1" applyFill="1" applyAlignment="1">
      <alignment horizontal="right"/>
    </xf>
    <xf numFmtId="0" fontId="7" fillId="0" borderId="0" xfId="0" applyFont="1" applyFill="1" applyAlignment="1">
      <alignment horizontal="right" vertical="center" wrapText="1"/>
    </xf>
    <xf numFmtId="0" fontId="7" fillId="0" borderId="0" xfId="0" applyFont="1" applyFill="1" applyAlignment="1">
      <alignment horizontal="right"/>
    </xf>
    <xf numFmtId="4" fontId="5" fillId="0" borderId="0" xfId="0" applyNumberFormat="1" applyFont="1" applyFill="1" applyAlignment="1">
      <alignment/>
    </xf>
    <xf numFmtId="4" fontId="5" fillId="0" borderId="0" xfId="0" applyNumberFormat="1" applyFont="1" applyFill="1" applyBorder="1" applyAlignment="1">
      <alignment horizontal="center" vertical="center" wrapText="1"/>
    </xf>
    <xf numFmtId="4" fontId="8" fillId="0" borderId="0" xfId="0" applyNumberFormat="1" applyFont="1" applyFill="1" applyAlignment="1">
      <alignment/>
    </xf>
    <xf numFmtId="0" fontId="7" fillId="41" borderId="0" xfId="77" applyFont="1" applyFill="1" applyAlignment="1">
      <alignment wrapText="1"/>
      <protection/>
    </xf>
    <xf numFmtId="0" fontId="7" fillId="41" borderId="0" xfId="77" applyFont="1" applyFill="1" applyAlignment="1">
      <alignment/>
      <protection/>
    </xf>
    <xf numFmtId="0" fontId="7" fillId="41" borderId="0" xfId="77" applyFont="1" applyFill="1" applyAlignment="1">
      <alignment horizontal="right"/>
      <protection/>
    </xf>
    <xf numFmtId="0" fontId="6" fillId="41" borderId="10" xfId="90" applyNumberFormat="1" applyFont="1" applyFill="1" applyBorder="1" applyAlignment="1">
      <alignment horizontal="center" vertical="center" wrapText="1"/>
    </xf>
    <xf numFmtId="0" fontId="4" fillId="41" borderId="10" xfId="77" applyFont="1" applyFill="1" applyBorder="1" applyAlignment="1">
      <alignment horizontal="center" vertical="center" wrapText="1"/>
      <protection/>
    </xf>
    <xf numFmtId="0" fontId="7" fillId="41" borderId="10" xfId="77" applyFont="1" applyFill="1" applyBorder="1" applyAlignment="1">
      <alignment horizontal="center" vertical="center" wrapText="1"/>
      <protection/>
    </xf>
    <xf numFmtId="0" fontId="6" fillId="41" borderId="10" xfId="90" applyNumberFormat="1" applyFont="1" applyFill="1" applyBorder="1" applyAlignment="1">
      <alignment horizontal="center" vertical="center"/>
    </xf>
    <xf numFmtId="0" fontId="6" fillId="41" borderId="10" xfId="71" applyFont="1" applyFill="1" applyBorder="1" applyAlignment="1">
      <alignment horizontal="center" vertical="center"/>
      <protection/>
    </xf>
    <xf numFmtId="0" fontId="6" fillId="41" borderId="10" xfId="71" applyFont="1" applyFill="1" applyBorder="1" applyAlignment="1">
      <alignment vertical="center"/>
      <protection/>
    </xf>
    <xf numFmtId="4" fontId="68" fillId="41" borderId="10" xfId="0" applyNumberFormat="1" applyFont="1" applyFill="1" applyBorder="1" applyAlignment="1">
      <alignment horizontal="right" vertical="center" wrapText="1"/>
    </xf>
    <xf numFmtId="0" fontId="5" fillId="41" borderId="10" xfId="71" applyFont="1" applyFill="1" applyBorder="1" applyAlignment="1">
      <alignment horizontal="center" vertical="center"/>
      <protection/>
    </xf>
    <xf numFmtId="0" fontId="5" fillId="41" borderId="10" xfId="71" applyFont="1" applyFill="1" applyBorder="1" applyAlignment="1">
      <alignment vertical="center"/>
      <protection/>
    </xf>
    <xf numFmtId="4" fontId="4" fillId="41" borderId="10" xfId="77" applyNumberFormat="1" applyFont="1" applyFill="1" applyBorder="1" applyAlignment="1">
      <alignment horizontal="right" vertical="center"/>
      <protection/>
    </xf>
    <xf numFmtId="4" fontId="12" fillId="0" borderId="10" xfId="0" applyNumberFormat="1" applyFont="1" applyBorder="1" applyAlignment="1">
      <alignment horizontal="right" vertical="center"/>
    </xf>
    <xf numFmtId="4" fontId="6" fillId="0" borderId="10" xfId="0"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6" fillId="0" borderId="0" xfId="0" applyFont="1" applyFill="1" applyAlignment="1">
      <alignment horizontal="center" vertical="top"/>
    </xf>
    <xf numFmtId="0" fontId="13" fillId="0" borderId="0" xfId="0" applyFont="1" applyFill="1" applyAlignment="1">
      <alignment/>
    </xf>
    <xf numFmtId="0" fontId="5" fillId="0" borderId="0" xfId="0" applyFont="1" applyFill="1" applyAlignment="1">
      <alignment vertical="top"/>
    </xf>
    <xf numFmtId="49" fontId="6" fillId="0" borderId="0" xfId="0" applyNumberFormat="1" applyFont="1" applyFill="1" applyAlignment="1">
      <alignment horizontal="justify" vertical="top" wrapText="1"/>
    </xf>
    <xf numFmtId="49" fontId="5" fillId="0" borderId="0" xfId="0" applyNumberFormat="1" applyFont="1" applyFill="1" applyAlignment="1">
      <alignment horizontal="justify" vertical="top" wrapText="1"/>
    </xf>
    <xf numFmtId="0" fontId="6" fillId="0" borderId="0" xfId="0" applyFont="1" applyFill="1" applyAlignment="1">
      <alignment horizontal="justify" wrapText="1"/>
    </xf>
    <xf numFmtId="0" fontId="69" fillId="0" borderId="0" xfId="0" applyFont="1" applyFill="1" applyAlignment="1">
      <alignment horizontal="justify" wrapText="1"/>
    </xf>
    <xf numFmtId="2" fontId="6"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justify" wrapText="1"/>
    </xf>
    <xf numFmtId="0" fontId="5" fillId="0" borderId="0" xfId="0" applyFont="1" applyFill="1" applyAlignment="1">
      <alignment horizontal="center" vertical="top" wrapText="1"/>
    </xf>
    <xf numFmtId="0" fontId="5" fillId="0" borderId="0" xfId="0" applyFont="1" applyFill="1" applyAlignment="1">
      <alignment horizontal="justify" vertical="top"/>
    </xf>
    <xf numFmtId="0" fontId="6" fillId="0" borderId="0" xfId="0" applyFont="1" applyFill="1" applyAlignment="1">
      <alignment horizontal="left" wrapText="1"/>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indent="3"/>
    </xf>
    <xf numFmtId="0" fontId="6" fillId="0" borderId="10" xfId="0" applyFont="1" applyFill="1" applyBorder="1" applyAlignment="1" quotePrefix="1">
      <alignment horizontal="right" vertical="top" wrapText="1"/>
    </xf>
    <xf numFmtId="4" fontId="68" fillId="0" borderId="10" xfId="0" applyNumberFormat="1" applyFont="1" applyFill="1" applyBorder="1" applyAlignment="1">
      <alignment horizontal="right" vertical="top" wrapText="1"/>
    </xf>
    <xf numFmtId="4" fontId="6" fillId="0" borderId="10" xfId="0" applyNumberFormat="1" applyFont="1" applyFill="1" applyBorder="1" applyAlignment="1">
      <alignment horizontal="center" wrapText="1"/>
    </xf>
    <xf numFmtId="4" fontId="6" fillId="0" borderId="10" xfId="89" applyNumberFormat="1" applyFont="1" applyFill="1" applyBorder="1" applyAlignment="1">
      <alignment horizontal="center" vertical="top" wrapText="1"/>
    </xf>
    <xf numFmtId="0" fontId="6" fillId="0" borderId="10" xfId="0" applyFont="1" applyFill="1" applyBorder="1" applyAlignment="1">
      <alignment horizontal="center" wrapText="1"/>
    </xf>
    <xf numFmtId="0" fontId="69" fillId="0" borderId="0" xfId="0" applyFont="1" applyFill="1" applyAlignment="1">
      <alignment horizontal="right" wrapText="1"/>
    </xf>
    <xf numFmtId="0" fontId="68" fillId="0" borderId="0" xfId="0" applyFont="1" applyFill="1" applyAlignment="1">
      <alignment horizontal="right" vertical="top" wrapText="1"/>
    </xf>
    <xf numFmtId="0" fontId="6" fillId="0" borderId="10" xfId="77" applyNumberFormat="1" applyFont="1" applyFill="1" applyBorder="1" applyAlignment="1">
      <alignment horizontal="left" vertical="top" wrapText="1"/>
      <protection/>
    </xf>
    <xf numFmtId="0" fontId="6" fillId="0" borderId="10" xfId="71" applyFont="1" applyFill="1" applyBorder="1" applyAlignment="1">
      <alignment horizontal="left" vertical="top" wrapText="1"/>
      <protection/>
    </xf>
    <xf numFmtId="0" fontId="68" fillId="0" borderId="0" xfId="0" applyFont="1" applyFill="1" applyAlignment="1">
      <alignment horizontal="center" vertical="center" wrapText="1"/>
    </xf>
    <xf numFmtId="0" fontId="68" fillId="0" borderId="0" xfId="0" applyFont="1" applyFill="1" applyAlignment="1">
      <alignment horizontal="center" vertical="top" wrapText="1"/>
    </xf>
    <xf numFmtId="4" fontId="6" fillId="0" borderId="0" xfId="89" applyNumberFormat="1" applyFont="1" applyFill="1" applyBorder="1" applyAlignment="1">
      <alignment horizontal="center" vertical="top" wrapText="1"/>
    </xf>
    <xf numFmtId="4" fontId="6" fillId="0" borderId="0" xfId="0" applyNumberFormat="1" applyFont="1" applyFill="1" applyAlignment="1">
      <alignment horizontal="justify" wrapText="1"/>
    </xf>
    <xf numFmtId="184" fontId="68" fillId="0" borderId="0" xfId="0" applyNumberFormat="1" applyFont="1" applyFill="1" applyAlignment="1">
      <alignment horizontal="left" vertical="top" wrapText="1"/>
    </xf>
    <xf numFmtId="0" fontId="68"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184" fontId="68" fillId="0" borderId="0" xfId="0" applyNumberFormat="1" applyFont="1" applyFill="1" applyBorder="1" applyAlignment="1">
      <alignment horizontal="center" vertical="top" wrapText="1"/>
    </xf>
    <xf numFmtId="184" fontId="68" fillId="0" borderId="0" xfId="0" applyNumberFormat="1" applyFont="1" applyFill="1" applyBorder="1" applyAlignment="1">
      <alignment horizontal="left" vertical="top" wrapText="1"/>
    </xf>
    <xf numFmtId="4" fontId="6" fillId="0" borderId="10" xfId="0" applyNumberFormat="1" applyFont="1" applyFill="1" applyBorder="1" applyAlignment="1">
      <alignment horizontal="right" vertical="top"/>
    </xf>
    <xf numFmtId="184" fontId="68" fillId="42" borderId="0" xfId="0" applyNumberFormat="1" applyFont="1" applyFill="1" applyBorder="1" applyAlignment="1">
      <alignment horizontal="left" vertical="top" wrapText="1"/>
    </xf>
    <xf numFmtId="0" fontId="68" fillId="42" borderId="0" xfId="0" applyFont="1" applyFill="1" applyBorder="1" applyAlignment="1">
      <alignment horizontal="left" vertical="top" wrapText="1"/>
    </xf>
    <xf numFmtId="0" fontId="68" fillId="42" borderId="0" xfId="0" applyFont="1" applyFill="1" applyAlignment="1">
      <alignment horizontal="left" vertical="top" wrapText="1"/>
    </xf>
    <xf numFmtId="49" fontId="68" fillId="0" borderId="0" xfId="0" applyNumberFormat="1" applyFont="1" applyFill="1" applyBorder="1" applyAlignment="1">
      <alignment horizontal="center" vertical="top" wrapText="1"/>
    </xf>
    <xf numFmtId="184" fontId="70" fillId="0" borderId="0" xfId="0" applyNumberFormat="1" applyFont="1" applyFill="1" applyBorder="1" applyAlignment="1">
      <alignment horizontal="left" vertical="top" wrapText="1"/>
    </xf>
    <xf numFmtId="0" fontId="68" fillId="0" borderId="0" xfId="0" applyFont="1" applyFill="1" applyBorder="1" applyAlignment="1">
      <alignment horizontal="center" vertical="center" wrapText="1"/>
    </xf>
    <xf numFmtId="4" fontId="68" fillId="0" borderId="11" xfId="0" applyNumberFormat="1" applyFont="1" applyFill="1" applyBorder="1" applyAlignment="1">
      <alignment horizontal="right" vertical="top" wrapText="1"/>
    </xf>
    <xf numFmtId="4" fontId="70" fillId="0" borderId="10" xfId="0" applyNumberFormat="1" applyFont="1" applyFill="1" applyBorder="1" applyAlignment="1">
      <alignment horizontal="right" vertical="top" wrapText="1"/>
    </xf>
    <xf numFmtId="0" fontId="70" fillId="0" borderId="0" xfId="0" applyFont="1" applyFill="1" applyBorder="1" applyAlignment="1">
      <alignment horizontal="left" vertical="top" wrapText="1"/>
    </xf>
    <xf numFmtId="49" fontId="6" fillId="41" borderId="0" xfId="0" applyNumberFormat="1" applyFont="1" applyFill="1" applyAlignment="1">
      <alignment horizontal="center" vertical="top"/>
    </xf>
    <xf numFmtId="0" fontId="6" fillId="41" borderId="0" xfId="0" applyNumberFormat="1" applyFont="1" applyFill="1" applyAlignment="1">
      <alignment/>
    </xf>
    <xf numFmtId="49" fontId="6" fillId="41" borderId="0" xfId="0" applyNumberFormat="1" applyFont="1" applyFill="1" applyAlignment="1">
      <alignment horizontal="center"/>
    </xf>
    <xf numFmtId="0" fontId="17" fillId="41" borderId="0" xfId="0" applyFont="1" applyFill="1" applyAlignment="1">
      <alignment/>
    </xf>
    <xf numFmtId="0" fontId="6" fillId="41" borderId="0" xfId="0" applyFont="1" applyFill="1" applyAlignment="1">
      <alignment horizontal="right" vertical="center" wrapText="1"/>
    </xf>
    <xf numFmtId="4" fontId="6" fillId="41" borderId="0" xfId="0" applyNumberFormat="1" applyFont="1" applyFill="1" applyAlignment="1">
      <alignment horizontal="right" vertical="center" wrapText="1"/>
    </xf>
    <xf numFmtId="0" fontId="6" fillId="41" borderId="0" xfId="0" applyFont="1" applyFill="1" applyAlignment="1">
      <alignment horizontal="center" vertical="top"/>
    </xf>
    <xf numFmtId="0" fontId="5" fillId="41" borderId="0" xfId="0" applyFont="1" applyFill="1" applyAlignment="1">
      <alignment horizontal="center"/>
    </xf>
    <xf numFmtId="4" fontId="5" fillId="41" borderId="0" xfId="0" applyNumberFormat="1" applyFont="1" applyFill="1" applyAlignment="1">
      <alignment horizontal="center"/>
    </xf>
    <xf numFmtId="4" fontId="6" fillId="41" borderId="0" xfId="0" applyNumberFormat="1" applyFont="1" applyFill="1" applyAlignment="1">
      <alignment horizontal="right"/>
    </xf>
    <xf numFmtId="0" fontId="6" fillId="41" borderId="10" xfId="0" applyNumberFormat="1" applyFont="1" applyFill="1" applyBorder="1" applyAlignment="1">
      <alignment horizontal="center" vertical="center" wrapText="1"/>
    </xf>
    <xf numFmtId="49" fontId="6" fillId="41" borderId="10" xfId="0" applyNumberFormat="1" applyFont="1" applyFill="1" applyBorder="1" applyAlignment="1">
      <alignment horizontal="center" vertical="center" wrapText="1"/>
    </xf>
    <xf numFmtId="4" fontId="6" fillId="41" borderId="10" xfId="0" applyNumberFormat="1" applyFont="1" applyFill="1" applyBorder="1" applyAlignment="1">
      <alignment horizontal="center" vertical="center" wrapText="1"/>
    </xf>
    <xf numFmtId="49" fontId="6" fillId="41" borderId="10" xfId="0" applyNumberFormat="1" applyFont="1" applyFill="1" applyBorder="1" applyAlignment="1">
      <alignment horizontal="center" vertical="top" wrapText="1"/>
    </xf>
    <xf numFmtId="3" fontId="6" fillId="41" borderId="10" xfId="0" applyNumberFormat="1" applyFont="1" applyFill="1" applyBorder="1" applyAlignment="1">
      <alignment horizontal="center" vertical="center" wrapText="1"/>
    </xf>
    <xf numFmtId="49" fontId="5" fillId="41" borderId="10" xfId="71" applyNumberFormat="1" applyFont="1" applyFill="1" applyBorder="1" applyAlignment="1">
      <alignment horizontal="left" vertical="top" wrapText="1"/>
      <protection/>
    </xf>
    <xf numFmtId="49" fontId="5" fillId="41" borderId="10" xfId="0" applyNumberFormat="1" applyFont="1" applyFill="1" applyBorder="1" applyAlignment="1">
      <alignment horizontal="center" vertical="top" wrapText="1"/>
    </xf>
    <xf numFmtId="4" fontId="5" fillId="41" borderId="10" xfId="0" applyNumberFormat="1" applyFont="1" applyFill="1" applyBorder="1" applyAlignment="1">
      <alignment vertical="top" wrapText="1"/>
    </xf>
    <xf numFmtId="0" fontId="18" fillId="41" borderId="0" xfId="0" applyFont="1" applyFill="1" applyAlignment="1">
      <alignment/>
    </xf>
    <xf numFmtId="2" fontId="5" fillId="41" borderId="10" xfId="0" applyNumberFormat="1" applyFont="1" applyFill="1" applyBorder="1" applyAlignment="1">
      <alignment vertical="top" wrapText="1"/>
    </xf>
    <xf numFmtId="2" fontId="6" fillId="41" borderId="10" xfId="0" applyNumberFormat="1" applyFont="1" applyFill="1" applyBorder="1" applyAlignment="1">
      <alignment vertical="top" wrapText="1"/>
    </xf>
    <xf numFmtId="49" fontId="6" fillId="41" borderId="10" xfId="71" applyNumberFormat="1" applyFont="1" applyFill="1" applyBorder="1" applyAlignment="1">
      <alignment horizontal="center" vertical="top" wrapText="1"/>
      <protection/>
    </xf>
    <xf numFmtId="4" fontId="6" fillId="41" borderId="10" xfId="0" applyNumberFormat="1" applyFont="1" applyFill="1" applyBorder="1" applyAlignment="1">
      <alignment vertical="top" wrapText="1"/>
    </xf>
    <xf numFmtId="0" fontId="6" fillId="41" borderId="10" xfId="0" applyFont="1" applyFill="1" applyBorder="1" applyAlignment="1">
      <alignment horizontal="left" vertical="top" wrapText="1"/>
    </xf>
    <xf numFmtId="49" fontId="6" fillId="41" borderId="10" xfId="71" applyNumberFormat="1" applyFont="1" applyFill="1" applyBorder="1" applyAlignment="1">
      <alignment horizontal="left" vertical="top" wrapText="1"/>
      <protection/>
    </xf>
    <xf numFmtId="4" fontId="6" fillId="41" borderId="10" xfId="0" applyNumberFormat="1" applyFont="1" applyFill="1" applyBorder="1" applyAlignment="1">
      <alignment horizontal="right" vertical="top" wrapText="1"/>
    </xf>
    <xf numFmtId="0" fontId="6" fillId="41" borderId="10" xfId="0" applyNumberFormat="1" applyFont="1" applyFill="1" applyBorder="1" applyAlignment="1">
      <alignment horizontal="left" vertical="top" wrapText="1"/>
    </xf>
    <xf numFmtId="49" fontId="6" fillId="41" borderId="10" xfId="72" applyNumberFormat="1" applyFont="1" applyFill="1" applyBorder="1" applyAlignment="1">
      <alignment horizontal="center" vertical="top" wrapText="1"/>
      <protection/>
    </xf>
    <xf numFmtId="0" fontId="6" fillId="41" borderId="10" xfId="0" applyNumberFormat="1" applyFont="1" applyFill="1" applyBorder="1" applyAlignment="1">
      <alignment vertical="top" wrapText="1"/>
    </xf>
    <xf numFmtId="0" fontId="5" fillId="41" borderId="10" xfId="0" applyNumberFormat="1" applyFont="1" applyFill="1" applyBorder="1" applyAlignment="1">
      <alignment vertical="top" wrapText="1"/>
    </xf>
    <xf numFmtId="49" fontId="6" fillId="41" borderId="10" xfId="0" applyNumberFormat="1" applyFont="1" applyFill="1" applyBorder="1" applyAlignment="1">
      <alignment horizontal="left" vertical="top" wrapText="1"/>
    </xf>
    <xf numFmtId="2" fontId="6" fillId="41" borderId="10" xfId="71" applyNumberFormat="1" applyFont="1" applyFill="1" applyBorder="1" applyAlignment="1">
      <alignment horizontal="left" vertical="top" wrapText="1"/>
      <protection/>
    </xf>
    <xf numFmtId="49" fontId="6" fillId="41" borderId="11" xfId="71" applyNumberFormat="1" applyFont="1" applyFill="1" applyBorder="1" applyAlignment="1">
      <alignment vertical="top" wrapText="1"/>
      <protection/>
    </xf>
    <xf numFmtId="49" fontId="5" fillId="41" borderId="10" xfId="71" applyNumberFormat="1" applyFont="1" applyFill="1" applyBorder="1" applyAlignment="1">
      <alignment horizontal="center" vertical="top" wrapText="1"/>
      <protection/>
    </xf>
    <xf numFmtId="49" fontId="6" fillId="41" borderId="11" xfId="71" applyNumberFormat="1" applyFont="1" applyFill="1" applyBorder="1" applyAlignment="1">
      <alignment horizontal="left" vertical="top" wrapText="1"/>
      <protection/>
    </xf>
    <xf numFmtId="0" fontId="5" fillId="41" borderId="10" xfId="0" applyFont="1" applyFill="1" applyBorder="1" applyAlignment="1">
      <alignment horizontal="left" vertical="top" wrapText="1"/>
    </xf>
    <xf numFmtId="4" fontId="5" fillId="41" borderId="10" xfId="0" applyNumberFormat="1" applyFont="1" applyFill="1" applyBorder="1" applyAlignment="1">
      <alignment horizontal="right" vertical="top" wrapText="1"/>
    </xf>
    <xf numFmtId="2" fontId="6" fillId="41" borderId="11" xfId="0" applyNumberFormat="1" applyFont="1" applyFill="1" applyBorder="1" applyAlignment="1">
      <alignment vertical="top" wrapText="1"/>
    </xf>
    <xf numFmtId="2" fontId="6" fillId="0" borderId="10" xfId="0" applyNumberFormat="1" applyFont="1" applyFill="1" applyBorder="1" applyAlignment="1">
      <alignment vertical="top" wrapText="1"/>
    </xf>
    <xf numFmtId="49" fontId="6" fillId="0" borderId="10" xfId="71" applyNumberFormat="1" applyFont="1" applyFill="1" applyBorder="1" applyAlignment="1">
      <alignment horizontal="center" vertical="top" wrapText="1"/>
      <protection/>
    </xf>
    <xf numFmtId="49" fontId="6" fillId="41" borderId="10" xfId="72" applyNumberFormat="1" applyFont="1" applyFill="1" applyBorder="1" applyAlignment="1">
      <alignment horizontal="left" vertical="top" wrapText="1"/>
      <protection/>
    </xf>
    <xf numFmtId="4" fontId="6" fillId="41" borderId="10" xfId="0" applyNumberFormat="1" applyFont="1" applyFill="1" applyBorder="1" applyAlignment="1">
      <alignment horizontal="right" vertical="top"/>
    </xf>
    <xf numFmtId="2" fontId="6" fillId="41" borderId="10" xfId="72" applyNumberFormat="1" applyFont="1" applyFill="1" applyBorder="1" applyAlignment="1">
      <alignment horizontal="left" vertical="top" wrapText="1"/>
      <protection/>
    </xf>
    <xf numFmtId="2" fontId="6" fillId="0" borderId="10" xfId="71" applyNumberFormat="1" applyFont="1" applyFill="1" applyBorder="1" applyAlignment="1">
      <alignment horizontal="left" vertical="top" wrapText="1"/>
      <protection/>
    </xf>
    <xf numFmtId="0" fontId="6" fillId="41" borderId="10" xfId="77" applyNumberFormat="1" applyFont="1" applyFill="1" applyBorder="1" applyAlignment="1">
      <alignment vertical="top" wrapText="1"/>
      <protection/>
    </xf>
    <xf numFmtId="49" fontId="6" fillId="41" borderId="10" xfId="77" applyNumberFormat="1" applyFont="1" applyFill="1" applyBorder="1" applyAlignment="1">
      <alignment horizontal="center" vertical="top" wrapText="1"/>
      <protection/>
    </xf>
    <xf numFmtId="2" fontId="6" fillId="41" borderId="10" xfId="77" applyNumberFormat="1" applyFont="1" applyFill="1" applyBorder="1" applyAlignment="1">
      <alignment vertical="top" wrapText="1"/>
      <protection/>
    </xf>
    <xf numFmtId="0" fontId="5" fillId="41" borderId="10" xfId="0" applyNumberFormat="1" applyFont="1" applyFill="1" applyBorder="1" applyAlignment="1">
      <alignment horizontal="left" vertical="top" wrapText="1"/>
    </xf>
    <xf numFmtId="174" fontId="5" fillId="41" borderId="10" xfId="0" applyNumberFormat="1" applyFont="1" applyFill="1" applyBorder="1" applyAlignment="1">
      <alignment wrapText="1"/>
    </xf>
    <xf numFmtId="49" fontId="5" fillId="41" borderId="10" xfId="0" applyNumberFormat="1" applyFont="1" applyFill="1" applyBorder="1" applyAlignment="1">
      <alignment horizontal="center" wrapText="1"/>
    </xf>
    <xf numFmtId="184" fontId="6" fillId="41" borderId="0" xfId="0" applyNumberFormat="1" applyFont="1" applyFill="1" applyAlignment="1">
      <alignment horizontal="center" vertical="top"/>
    </xf>
    <xf numFmtId="184" fontId="6" fillId="41" borderId="0" xfId="0" applyNumberFormat="1" applyFont="1" applyFill="1" applyAlignment="1">
      <alignment/>
    </xf>
    <xf numFmtId="184" fontId="6" fillId="41" borderId="0" xfId="0" applyNumberFormat="1" applyFont="1" applyFill="1" applyAlignment="1">
      <alignment horizontal="center"/>
    </xf>
    <xf numFmtId="184" fontId="17" fillId="41" borderId="0" xfId="0" applyNumberFormat="1" applyFont="1" applyFill="1" applyAlignment="1">
      <alignment/>
    </xf>
    <xf numFmtId="4" fontId="6" fillId="41" borderId="0" xfId="0" applyNumberFormat="1" applyFont="1" applyFill="1" applyAlignment="1">
      <alignment/>
    </xf>
    <xf numFmtId="4" fontId="6" fillId="0" borderId="0" xfId="0" applyNumberFormat="1" applyFont="1" applyFill="1" applyAlignment="1">
      <alignment horizontal="left" vertical="top" wrapText="1"/>
    </xf>
    <xf numFmtId="0" fontId="6" fillId="0" borderId="12" xfId="0" applyFont="1" applyFill="1" applyBorder="1" applyAlignment="1">
      <alignment horizontal="center" vertical="center" wrapText="1"/>
    </xf>
    <xf numFmtId="0" fontId="7" fillId="41" borderId="10" xfId="0" applyFont="1" applyFill="1" applyBorder="1" applyAlignment="1">
      <alignment horizontal="center" vertical="center" wrapText="1"/>
    </xf>
    <xf numFmtId="4" fontId="6" fillId="41" borderId="10" xfId="0" applyNumberFormat="1" applyFont="1" applyFill="1" applyBorder="1" applyAlignment="1">
      <alignment horizontal="right"/>
    </xf>
    <xf numFmtId="4" fontId="5" fillId="41" borderId="10" xfId="89" applyNumberFormat="1" applyFont="1" applyFill="1" applyBorder="1" applyAlignment="1">
      <alignment horizontal="right"/>
    </xf>
    <xf numFmtId="4" fontId="5" fillId="0" borderId="10" xfId="89" applyNumberFormat="1" applyFont="1" applyFill="1" applyBorder="1" applyAlignment="1">
      <alignment horizontal="right"/>
    </xf>
    <xf numFmtId="0" fontId="70" fillId="0" borderId="0" xfId="0" applyFont="1" applyFill="1" applyAlignment="1">
      <alignment horizontal="center" vertical="center"/>
    </xf>
    <xf numFmtId="0" fontId="71" fillId="0" borderId="0" xfId="0" applyFont="1" applyFill="1" applyAlignment="1">
      <alignment horizontal="left" vertical="top" wrapText="1"/>
    </xf>
    <xf numFmtId="0" fontId="8" fillId="0" borderId="0" xfId="0" applyFont="1" applyFill="1" applyAlignment="1">
      <alignment horizontal="center" vertical="top" wrapText="1"/>
    </xf>
    <xf numFmtId="0" fontId="8" fillId="0" borderId="0" xfId="0" applyFont="1" applyFill="1" applyAlignment="1">
      <alignment horizontal="left" vertical="top" wrapText="1"/>
    </xf>
    <xf numFmtId="49" fontId="8" fillId="0" borderId="0" xfId="0" applyNumberFormat="1" applyFont="1" applyFill="1" applyAlignment="1">
      <alignment horizontal="center" vertical="top" wrapText="1"/>
    </xf>
    <xf numFmtId="4" fontId="8" fillId="0" borderId="0" xfId="0" applyNumberFormat="1" applyFont="1" applyFill="1" applyAlignment="1">
      <alignment horizontal="right" vertical="top" wrapText="1"/>
    </xf>
    <xf numFmtId="184" fontId="8" fillId="43" borderId="0" xfId="0" applyNumberFormat="1" applyFont="1" applyFill="1" applyAlignment="1">
      <alignment vertical="top"/>
    </xf>
    <xf numFmtId="184" fontId="8" fillId="0" borderId="0" xfId="0" applyNumberFormat="1" applyFont="1" applyFill="1" applyAlignment="1">
      <alignment vertical="top"/>
    </xf>
    <xf numFmtId="0" fontId="8" fillId="0" borderId="0" xfId="0" applyFont="1" applyFill="1" applyAlignment="1">
      <alignment vertical="top"/>
    </xf>
    <xf numFmtId="4" fontId="8" fillId="0" borderId="0" xfId="0" applyNumberFormat="1" applyFont="1" applyFill="1" applyAlignment="1">
      <alignment horizontal="left" vertical="top" wrapText="1"/>
    </xf>
    <xf numFmtId="4" fontId="8" fillId="0" borderId="0" xfId="0" applyNumberFormat="1" applyFont="1" applyFill="1" applyAlignment="1">
      <alignment horizontal="center" vertical="top" wrapText="1"/>
    </xf>
    <xf numFmtId="184" fontId="20" fillId="43" borderId="0" xfId="0" applyNumberFormat="1" applyFont="1" applyFill="1" applyAlignment="1">
      <alignment vertical="top"/>
    </xf>
    <xf numFmtId="184" fontId="21" fillId="0" borderId="0" xfId="0" applyNumberFormat="1" applyFont="1" applyFill="1" applyAlignment="1">
      <alignment vertical="top"/>
    </xf>
    <xf numFmtId="184" fontId="9" fillId="0" borderId="0" xfId="0" applyNumberFormat="1" applyFont="1" applyFill="1" applyAlignment="1">
      <alignment vertical="top"/>
    </xf>
    <xf numFmtId="0" fontId="9" fillId="0" borderId="0" xfId="0" applyFont="1" applyFill="1" applyAlignment="1">
      <alignment vertical="top"/>
    </xf>
    <xf numFmtId="49" fontId="8" fillId="0" borderId="10" xfId="71" applyNumberFormat="1" applyFont="1" applyFill="1" applyBorder="1" applyAlignment="1">
      <alignment horizontal="center" vertical="center" wrapText="1"/>
      <protection/>
    </xf>
    <xf numFmtId="0" fontId="8" fillId="0" borderId="10" xfId="71" applyFont="1" applyFill="1" applyBorder="1" applyAlignment="1">
      <alignment horizontal="center" vertical="center" wrapText="1"/>
      <protection/>
    </xf>
    <xf numFmtId="49" fontId="8" fillId="0" borderId="10" xfId="71" applyNumberFormat="1" applyFont="1" applyFill="1" applyBorder="1" applyAlignment="1">
      <alignment horizontal="center" vertical="center" textRotation="90" wrapText="1"/>
      <protection/>
    </xf>
    <xf numFmtId="0" fontId="8" fillId="0" borderId="10" xfId="71" applyFont="1" applyFill="1" applyBorder="1" applyAlignment="1">
      <alignment horizontal="center" vertical="center" textRotation="90" wrapText="1"/>
      <protection/>
    </xf>
    <xf numFmtId="0" fontId="10" fillId="0" borderId="10" xfId="0" applyFont="1" applyFill="1" applyBorder="1" applyAlignment="1">
      <alignment horizontal="center" vertical="center" wrapText="1"/>
    </xf>
    <xf numFmtId="0" fontId="10" fillId="43" borderId="10" xfId="0" applyFont="1" applyFill="1" applyBorder="1" applyAlignment="1">
      <alignment horizontal="center" vertical="center" wrapText="1"/>
    </xf>
    <xf numFmtId="184" fontId="8" fillId="0" borderId="10" xfId="0" applyNumberFormat="1" applyFont="1" applyFill="1" applyBorder="1" applyAlignment="1">
      <alignment horizontal="center" vertical="center" wrapText="1"/>
    </xf>
    <xf numFmtId="0" fontId="8" fillId="0" borderId="10" xfId="71" applyFont="1" applyFill="1" applyBorder="1" applyAlignment="1">
      <alignment horizontal="center" vertical="top" wrapText="1"/>
      <protection/>
    </xf>
    <xf numFmtId="3" fontId="8" fillId="0" borderId="10" xfId="0" applyNumberFormat="1" applyFont="1" applyFill="1" applyBorder="1" applyAlignment="1">
      <alignment horizontal="center" vertical="top" wrapText="1"/>
    </xf>
    <xf numFmtId="3" fontId="8" fillId="43" borderId="10" xfId="0" applyNumberFormat="1" applyFont="1" applyFill="1" applyBorder="1" applyAlignment="1">
      <alignment horizontal="center" vertical="top" wrapText="1"/>
    </xf>
    <xf numFmtId="184" fontId="8" fillId="0" borderId="10" xfId="0" applyNumberFormat="1" applyFont="1" applyFill="1" applyBorder="1" applyAlignment="1">
      <alignment horizontal="center" vertical="top"/>
    </xf>
    <xf numFmtId="0" fontId="8" fillId="0" borderId="0" xfId="0" applyFont="1" applyFill="1" applyAlignment="1">
      <alignment horizontal="center" vertical="top"/>
    </xf>
    <xf numFmtId="0" fontId="9" fillId="0" borderId="10" xfId="71" applyFont="1" applyFill="1" applyBorder="1" applyAlignment="1">
      <alignment horizontal="left" vertical="top" wrapText="1"/>
      <protection/>
    </xf>
    <xf numFmtId="49" fontId="9" fillId="0" borderId="10" xfId="71" applyNumberFormat="1" applyFont="1" applyFill="1" applyBorder="1" applyAlignment="1">
      <alignment horizontal="center" vertical="top" wrapText="1"/>
      <protection/>
    </xf>
    <xf numFmtId="4" fontId="9" fillId="43" borderId="10" xfId="0" applyNumberFormat="1" applyFont="1" applyFill="1" applyBorder="1" applyAlignment="1">
      <alignment horizontal="right" vertical="top" wrapText="1"/>
    </xf>
    <xf numFmtId="4" fontId="8" fillId="43" borderId="10" xfId="0" applyNumberFormat="1" applyFont="1" applyFill="1" applyBorder="1" applyAlignment="1">
      <alignment horizontal="right" vertical="top" wrapText="1"/>
    </xf>
    <xf numFmtId="184" fontId="8" fillId="0" borderId="10" xfId="0" applyNumberFormat="1" applyFont="1" applyFill="1" applyBorder="1" applyAlignment="1">
      <alignment vertical="top"/>
    </xf>
    <xf numFmtId="0" fontId="9" fillId="0" borderId="10" xfId="71" applyNumberFormat="1" applyFont="1" applyFill="1" applyBorder="1" applyAlignment="1">
      <alignment horizontal="left" vertical="top" wrapText="1"/>
      <protection/>
    </xf>
    <xf numFmtId="0" fontId="8" fillId="0" borderId="10" xfId="71" applyNumberFormat="1" applyFont="1" applyFill="1" applyBorder="1" applyAlignment="1">
      <alignment horizontal="center" vertical="top" wrapText="1"/>
      <protection/>
    </xf>
    <xf numFmtId="0" fontId="8" fillId="0" borderId="10" xfId="0" applyFont="1" applyFill="1" applyBorder="1" applyAlignment="1">
      <alignment horizontal="left" vertical="top" wrapText="1"/>
    </xf>
    <xf numFmtId="2" fontId="8" fillId="0" borderId="10" xfId="72" applyNumberFormat="1" applyFont="1" applyFill="1" applyBorder="1" applyAlignment="1">
      <alignment horizontal="left" vertical="top" wrapText="1"/>
      <protection/>
    </xf>
    <xf numFmtId="49" fontId="8" fillId="0" borderId="10" xfId="72" applyNumberFormat="1" applyFont="1" applyFill="1" applyBorder="1" applyAlignment="1">
      <alignment horizontal="center" vertical="top" wrapText="1"/>
      <protection/>
    </xf>
    <xf numFmtId="2" fontId="8" fillId="40" borderId="10" xfId="0" applyNumberFormat="1" applyFont="1" applyFill="1" applyBorder="1" applyAlignment="1">
      <alignment vertical="top" wrapText="1"/>
    </xf>
    <xf numFmtId="49" fontId="8" fillId="40" borderId="10" xfId="71" applyNumberFormat="1" applyFont="1" applyFill="1" applyBorder="1" applyAlignment="1">
      <alignment horizontal="center" vertical="top" wrapText="1"/>
      <protection/>
    </xf>
    <xf numFmtId="49" fontId="8" fillId="40" borderId="10" xfId="0" applyNumberFormat="1" applyFont="1" applyFill="1" applyBorder="1" applyAlignment="1">
      <alignment horizontal="center" vertical="top" wrapText="1"/>
    </xf>
    <xf numFmtId="4" fontId="8" fillId="40" borderId="10" xfId="0" applyNumberFormat="1" applyFont="1" applyFill="1" applyBorder="1" applyAlignment="1">
      <alignment horizontal="right" vertical="top" wrapText="1"/>
    </xf>
    <xf numFmtId="184" fontId="8" fillId="40" borderId="10" xfId="0" applyNumberFormat="1" applyFont="1" applyFill="1" applyBorder="1" applyAlignment="1">
      <alignment vertical="top"/>
    </xf>
    <xf numFmtId="0" fontId="8" fillId="40" borderId="0" xfId="0" applyFont="1" applyFill="1" applyAlignment="1">
      <alignment vertical="top"/>
    </xf>
    <xf numFmtId="2" fontId="8" fillId="0" borderId="10" xfId="71" applyNumberFormat="1" applyFont="1" applyFill="1" applyBorder="1" applyAlignment="1">
      <alignment horizontal="center" vertical="top" wrapText="1"/>
      <protection/>
    </xf>
    <xf numFmtId="2" fontId="8" fillId="0" borderId="10" xfId="71" applyNumberFormat="1" applyFont="1" applyFill="1" applyBorder="1" applyAlignment="1">
      <alignment horizontal="left" vertical="top" wrapText="1"/>
      <protection/>
    </xf>
    <xf numFmtId="4" fontId="8" fillId="0" borderId="10" xfId="0" applyNumberFormat="1" applyFont="1" applyFill="1" applyBorder="1" applyAlignment="1">
      <alignment horizontal="right" vertical="top"/>
    </xf>
    <xf numFmtId="4" fontId="8" fillId="43" borderId="10" xfId="0" applyNumberFormat="1" applyFont="1" applyFill="1" applyBorder="1" applyAlignment="1">
      <alignment horizontal="right" vertical="top"/>
    </xf>
    <xf numFmtId="2" fontId="8" fillId="41" borderId="10" xfId="0" applyNumberFormat="1" applyFont="1" applyFill="1" applyBorder="1" applyAlignment="1">
      <alignment vertical="top" wrapText="1"/>
    </xf>
    <xf numFmtId="0" fontId="8" fillId="0" borderId="10" xfId="77" applyNumberFormat="1" applyFont="1" applyFill="1" applyBorder="1" applyAlignment="1">
      <alignment vertical="top" wrapText="1"/>
      <protection/>
    </xf>
    <xf numFmtId="49" fontId="8" fillId="0" borderId="10" xfId="77" applyNumberFormat="1" applyFont="1" applyFill="1" applyBorder="1" applyAlignment="1">
      <alignment horizontal="center" vertical="top" wrapText="1"/>
      <protection/>
    </xf>
    <xf numFmtId="2" fontId="8" fillId="0" borderId="10" xfId="77" applyNumberFormat="1" applyFont="1" applyFill="1" applyBorder="1" applyAlignment="1">
      <alignment vertical="top" wrapText="1"/>
      <protection/>
    </xf>
    <xf numFmtId="49" fontId="8" fillId="0" borderId="10" xfId="0" applyNumberFormat="1" applyFont="1" applyFill="1" applyBorder="1" applyAlignment="1">
      <alignment horizontal="left" vertical="top" wrapText="1"/>
    </xf>
    <xf numFmtId="49" fontId="8" fillId="0" borderId="11" xfId="71" applyNumberFormat="1" applyFont="1" applyFill="1" applyBorder="1" applyAlignment="1">
      <alignment horizontal="left" vertical="top" wrapText="1"/>
      <protection/>
    </xf>
    <xf numFmtId="2" fontId="8" fillId="44" borderId="10" xfId="0" applyNumberFormat="1" applyFont="1" applyFill="1" applyBorder="1" applyAlignment="1">
      <alignment vertical="top" wrapText="1"/>
    </xf>
    <xf numFmtId="49" fontId="8" fillId="0" borderId="10" xfId="72" applyNumberFormat="1" applyFont="1" applyFill="1" applyBorder="1" applyAlignment="1">
      <alignment horizontal="left" vertical="top" wrapText="1"/>
      <protection/>
    </xf>
    <xf numFmtId="0" fontId="9" fillId="0" borderId="10" xfId="71" applyFont="1" applyFill="1" applyBorder="1" applyAlignment="1">
      <alignment horizontal="center" vertical="top" wrapText="1"/>
      <protection/>
    </xf>
    <xf numFmtId="184" fontId="9" fillId="0" borderId="10" xfId="0" applyNumberFormat="1" applyFont="1" applyFill="1" applyBorder="1" applyAlignment="1">
      <alignment horizontal="center" vertical="top"/>
    </xf>
    <xf numFmtId="0" fontId="9" fillId="0" borderId="0" xfId="0" applyFont="1" applyFill="1" applyAlignment="1">
      <alignment horizontal="center" vertical="top"/>
    </xf>
    <xf numFmtId="49" fontId="9" fillId="0" borderId="10" xfId="71" applyNumberFormat="1" applyFont="1" applyFill="1" applyBorder="1" applyAlignment="1">
      <alignment horizontal="left" vertical="top" wrapText="1"/>
      <protection/>
    </xf>
    <xf numFmtId="2" fontId="8" fillId="0" borderId="11" xfId="0" applyNumberFormat="1" applyFont="1" applyFill="1" applyBorder="1" applyAlignment="1">
      <alignment vertical="top" wrapText="1"/>
    </xf>
    <xf numFmtId="184" fontId="8" fillId="43" borderId="14" xfId="0" applyNumberFormat="1" applyFont="1" applyFill="1" applyBorder="1" applyAlignment="1" applyProtection="1">
      <alignment horizontal="right" vertical="center" wrapText="1"/>
      <protection/>
    </xf>
    <xf numFmtId="184" fontId="8" fillId="0" borderId="14" xfId="0" applyNumberFormat="1" applyFont="1" applyFill="1" applyBorder="1" applyAlignment="1" applyProtection="1">
      <alignment horizontal="right" vertical="center" wrapText="1"/>
      <protection/>
    </xf>
    <xf numFmtId="0" fontId="9" fillId="0" borderId="10" xfId="0" applyFont="1" applyFill="1" applyBorder="1" applyAlignment="1">
      <alignment horizontal="left" vertical="top" wrapText="1"/>
    </xf>
    <xf numFmtId="49" fontId="8" fillId="0" borderId="10" xfId="72" applyNumberFormat="1" applyFont="1" applyFill="1" applyBorder="1" applyAlignment="1">
      <alignment horizontal="center" vertical="top"/>
      <protection/>
    </xf>
    <xf numFmtId="184" fontId="72" fillId="0" borderId="10" xfId="0" applyNumberFormat="1" applyFont="1" applyFill="1" applyBorder="1" applyAlignment="1">
      <alignment vertical="top"/>
    </xf>
    <xf numFmtId="0" fontId="8" fillId="0" borderId="10" xfId="0" applyNumberFormat="1" applyFont="1" applyFill="1" applyBorder="1" applyAlignment="1">
      <alignment horizontal="left" vertical="top" wrapText="1"/>
    </xf>
    <xf numFmtId="184" fontId="73" fillId="0" borderId="10" xfId="0" applyNumberFormat="1" applyFont="1" applyFill="1" applyBorder="1" applyAlignment="1">
      <alignment vertical="top"/>
    </xf>
    <xf numFmtId="184" fontId="9" fillId="0" borderId="10" xfId="0" applyNumberFormat="1" applyFont="1" applyFill="1" applyBorder="1" applyAlignment="1">
      <alignment vertical="top"/>
    </xf>
    <xf numFmtId="0" fontId="8" fillId="11" borderId="0" xfId="0" applyFont="1" applyFill="1" applyAlignment="1">
      <alignment horizontal="center" vertical="top" wrapText="1"/>
    </xf>
    <xf numFmtId="0" fontId="8" fillId="11" borderId="0" xfId="0" applyFont="1" applyFill="1" applyAlignment="1">
      <alignment horizontal="left" vertical="top" wrapText="1"/>
    </xf>
    <xf numFmtId="49" fontId="8" fillId="11" borderId="0" xfId="0" applyNumberFormat="1" applyFont="1" applyFill="1" applyAlignment="1">
      <alignment horizontal="center" vertical="top" wrapText="1"/>
    </xf>
    <xf numFmtId="4" fontId="8" fillId="11" borderId="0" xfId="0" applyNumberFormat="1" applyFont="1" applyFill="1" applyAlignment="1">
      <alignment horizontal="right" vertical="top" wrapText="1"/>
    </xf>
    <xf numFmtId="184" fontId="8" fillId="11" borderId="0" xfId="0" applyNumberFormat="1" applyFont="1" applyFill="1" applyAlignment="1">
      <alignment vertical="top"/>
    </xf>
    <xf numFmtId="0" fontId="8" fillId="11" borderId="0" xfId="0" applyFont="1" applyFill="1" applyAlignment="1">
      <alignment vertical="top"/>
    </xf>
    <xf numFmtId="200" fontId="8" fillId="0" borderId="0" xfId="0" applyNumberFormat="1" applyFont="1" applyFill="1" applyAlignment="1">
      <alignment horizontal="right" vertical="top" wrapText="1"/>
    </xf>
    <xf numFmtId="199" fontId="8" fillId="0" borderId="0" xfId="0" applyNumberFormat="1" applyFont="1" applyFill="1" applyAlignment="1">
      <alignment vertical="top"/>
    </xf>
    <xf numFmtId="0" fontId="9" fillId="8" borderId="0" xfId="0" applyFont="1" applyFill="1" applyAlignment="1">
      <alignment horizontal="center" vertical="top" wrapText="1"/>
    </xf>
    <xf numFmtId="0" fontId="9" fillId="8" borderId="0" xfId="0" applyFont="1" applyFill="1" applyAlignment="1">
      <alignment horizontal="left" vertical="top" wrapText="1"/>
    </xf>
    <xf numFmtId="49" fontId="9" fillId="8" borderId="0" xfId="0" applyNumberFormat="1" applyFont="1" applyFill="1" applyAlignment="1">
      <alignment horizontal="center" vertical="top" wrapText="1"/>
    </xf>
    <xf numFmtId="4" fontId="9" fillId="8" borderId="0" xfId="0" applyNumberFormat="1" applyFont="1" applyFill="1" applyAlignment="1">
      <alignment horizontal="right" vertical="top" wrapText="1"/>
    </xf>
    <xf numFmtId="4" fontId="9" fillId="43" borderId="0" xfId="0" applyNumberFormat="1" applyFont="1" applyFill="1" applyAlignment="1">
      <alignment horizontal="right" vertical="top" wrapText="1"/>
    </xf>
    <xf numFmtId="184" fontId="9" fillId="8" borderId="0" xfId="0" applyNumberFormat="1" applyFont="1" applyFill="1" applyAlignment="1">
      <alignment vertical="top"/>
    </xf>
    <xf numFmtId="4" fontId="74" fillId="0" borderId="0" xfId="0" applyNumberFormat="1" applyFont="1" applyFill="1" applyAlignment="1">
      <alignment horizontal="right" vertical="top" wrapText="1"/>
    </xf>
    <xf numFmtId="4" fontId="75" fillId="43" borderId="0" xfId="0" applyNumberFormat="1" applyFont="1" applyFill="1" applyAlignment="1">
      <alignment horizontal="right" vertical="top" wrapText="1"/>
    </xf>
    <xf numFmtId="4" fontId="75" fillId="0" borderId="0" xfId="0" applyNumberFormat="1" applyFont="1" applyFill="1" applyAlignment="1">
      <alignment horizontal="right" vertical="top" wrapText="1"/>
    </xf>
    <xf numFmtId="4" fontId="8" fillId="43" borderId="0" xfId="0" applyNumberFormat="1" applyFont="1" applyFill="1" applyAlignment="1">
      <alignment horizontal="right" vertical="top" wrapText="1"/>
    </xf>
    <xf numFmtId="4" fontId="9" fillId="0" borderId="0" xfId="0" applyNumberFormat="1" applyFont="1" applyFill="1" applyAlignment="1">
      <alignment horizontal="right" vertical="top" wrapText="1"/>
    </xf>
    <xf numFmtId="0" fontId="9" fillId="10" borderId="0" xfId="0" applyFont="1" applyFill="1" applyAlignment="1">
      <alignment horizontal="center" vertical="top" wrapText="1"/>
    </xf>
    <xf numFmtId="0" fontId="9" fillId="10" borderId="0" xfId="0" applyFont="1" applyFill="1" applyAlignment="1">
      <alignment horizontal="left" vertical="top" wrapText="1"/>
    </xf>
    <xf numFmtId="49" fontId="9" fillId="10" borderId="0" xfId="0" applyNumberFormat="1" applyFont="1" applyFill="1" applyAlignment="1">
      <alignment horizontal="center" vertical="top" wrapText="1"/>
    </xf>
    <xf numFmtId="4" fontId="9" fillId="10" borderId="0" xfId="0" applyNumberFormat="1" applyFont="1" applyFill="1" applyAlignment="1">
      <alignment horizontal="right" vertical="top" wrapText="1"/>
    </xf>
    <xf numFmtId="184" fontId="9" fillId="10" borderId="0" xfId="0" applyNumberFormat="1" applyFont="1" applyFill="1" applyAlignment="1">
      <alignment vertical="top"/>
    </xf>
    <xf numFmtId="0" fontId="9" fillId="6" borderId="0" xfId="0" applyFont="1" applyFill="1" applyAlignment="1">
      <alignment horizontal="center" vertical="top" wrapText="1"/>
    </xf>
    <xf numFmtId="0" fontId="9" fillId="6" borderId="0" xfId="0" applyFont="1" applyFill="1" applyAlignment="1">
      <alignment horizontal="left" vertical="top" wrapText="1"/>
    </xf>
    <xf numFmtId="49" fontId="9" fillId="6" borderId="0" xfId="0" applyNumberFormat="1" applyFont="1" applyFill="1" applyAlignment="1">
      <alignment horizontal="center" vertical="top" wrapText="1"/>
    </xf>
    <xf numFmtId="184" fontId="9" fillId="6" borderId="0" xfId="0" applyNumberFormat="1" applyFont="1" applyFill="1" applyAlignment="1">
      <alignment horizontal="right" vertical="top" wrapText="1"/>
    </xf>
    <xf numFmtId="184" fontId="9" fillId="43" borderId="0" xfId="0" applyNumberFormat="1" applyFont="1" applyFill="1" applyAlignment="1">
      <alignment horizontal="right" vertical="top" wrapText="1"/>
    </xf>
    <xf numFmtId="184" fontId="9" fillId="6" borderId="0" xfId="0" applyNumberFormat="1" applyFont="1" applyFill="1" applyAlignment="1">
      <alignment vertical="top"/>
    </xf>
    <xf numFmtId="49" fontId="75" fillId="0" borderId="10" xfId="71" applyNumberFormat="1" applyFont="1" applyFill="1" applyBorder="1" applyAlignment="1">
      <alignment horizontal="center" vertical="top" wrapText="1"/>
      <protection/>
    </xf>
    <xf numFmtId="4" fontId="8" fillId="44" borderId="0" xfId="0" applyNumberFormat="1" applyFont="1" applyFill="1" applyAlignment="1">
      <alignment horizontal="left" vertical="top" wrapText="1"/>
    </xf>
    <xf numFmtId="49" fontId="5" fillId="0" borderId="0" xfId="0" applyNumberFormat="1" applyFont="1" applyFill="1" applyAlignment="1">
      <alignment horizontal="justify" vertical="top" wrapText="1"/>
    </xf>
    <xf numFmtId="2" fontId="6" fillId="0" borderId="0" xfId="0" applyNumberFormat="1" applyFont="1" applyFill="1" applyAlignment="1">
      <alignment horizontal="justify" vertical="top" wrapText="1"/>
    </xf>
    <xf numFmtId="49" fontId="6" fillId="0" borderId="0" xfId="0" applyNumberFormat="1" applyFont="1" applyFill="1" applyAlignment="1">
      <alignment horizontal="justify" vertical="top" wrapText="1"/>
    </xf>
    <xf numFmtId="2" fontId="6" fillId="0" borderId="0" xfId="0" applyNumberFormat="1" applyFont="1" applyFill="1" applyAlignment="1">
      <alignment horizontal="justify" wrapText="1"/>
    </xf>
    <xf numFmtId="49" fontId="5"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5" fillId="0" borderId="0" xfId="0" applyFont="1" applyFill="1" applyAlignment="1">
      <alignment horizontal="left" vertical="center" wrapText="1"/>
    </xf>
    <xf numFmtId="0" fontId="46" fillId="0" borderId="0" xfId="0" applyFont="1" applyFill="1" applyAlignment="1">
      <alignment horizontal="left" wrapText="1"/>
    </xf>
    <xf numFmtId="0" fontId="5" fillId="0" borderId="0" xfId="0" applyFont="1" applyFill="1" applyAlignment="1">
      <alignment horizontal="left" wrapText="1"/>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69" fillId="0" borderId="0" xfId="0" applyFont="1" applyFill="1" applyAlignment="1">
      <alignment horizontal="justify" vertical="top" wrapText="1"/>
    </xf>
    <xf numFmtId="2" fontId="6" fillId="0" borderId="0" xfId="0" applyNumberFormat="1" applyFont="1" applyFill="1" applyAlignment="1">
      <alignment horizontal="center" vertical="top" wrapText="1"/>
    </xf>
    <xf numFmtId="0" fontId="6" fillId="0" borderId="0" xfId="0" applyFont="1" applyFill="1" applyBorder="1" applyAlignment="1">
      <alignment horizontal="justify" vertical="top" wrapText="1"/>
    </xf>
    <xf numFmtId="49" fontId="5" fillId="0" borderId="0" xfId="0" applyNumberFormat="1" applyFont="1" applyFill="1" applyAlignment="1">
      <alignment horizontal="left" vertical="top" wrapText="1"/>
    </xf>
    <xf numFmtId="0" fontId="5" fillId="0" borderId="0" xfId="0" applyFont="1" applyFill="1" applyAlignment="1">
      <alignment horizontal="right" vertical="top"/>
    </xf>
    <xf numFmtId="0" fontId="5" fillId="0" borderId="0" xfId="0" applyFont="1" applyFill="1" applyAlignment="1">
      <alignment horizontal="center" vertical="top"/>
    </xf>
    <xf numFmtId="49" fontId="13" fillId="0" borderId="0" xfId="0" applyNumberFormat="1" applyFont="1" applyFill="1" applyBorder="1" applyAlignment="1">
      <alignment horizontal="center" vertical="top" wrapText="1"/>
    </xf>
    <xf numFmtId="0" fontId="5" fillId="0" borderId="0" xfId="0" applyFont="1" applyFill="1" applyAlignment="1">
      <alignment horizontal="right"/>
    </xf>
    <xf numFmtId="0" fontId="6" fillId="0" borderId="0" xfId="0" applyFont="1" applyFill="1" applyAlignment="1">
      <alignment horizontal="right"/>
    </xf>
    <xf numFmtId="172" fontId="6" fillId="41" borderId="0" xfId="89" applyNumberFormat="1" applyFont="1" applyFill="1" applyAlignment="1">
      <alignment horizontal="right"/>
    </xf>
    <xf numFmtId="0" fontId="5" fillId="0" borderId="0" xfId="0" applyFont="1" applyFill="1" applyAlignment="1">
      <alignment horizontal="center" wrapText="1"/>
    </xf>
    <xf numFmtId="0" fontId="6" fillId="0" borderId="0" xfId="0" applyFont="1" applyFill="1" applyAlignment="1">
      <alignment wrapText="1"/>
    </xf>
    <xf numFmtId="0" fontId="5" fillId="0" borderId="11" xfId="0" applyFont="1" applyFill="1" applyBorder="1" applyAlignment="1">
      <alignment horizontal="center" wrapText="1"/>
    </xf>
    <xf numFmtId="0" fontId="5" fillId="0" borderId="15" xfId="0" applyFont="1" applyFill="1" applyBorder="1" applyAlignment="1">
      <alignment horizontal="center" wrapText="1"/>
    </xf>
    <xf numFmtId="0" fontId="68" fillId="0" borderId="0" xfId="0" applyFont="1" applyFill="1" applyBorder="1" applyAlignment="1">
      <alignment horizontal="right" vertical="top" wrapText="1"/>
    </xf>
    <xf numFmtId="0" fontId="0" fillId="0" borderId="0" xfId="0" applyBorder="1" applyAlignment="1">
      <alignment horizontal="right" vertical="top" wrapText="1"/>
    </xf>
    <xf numFmtId="0" fontId="70" fillId="0" borderId="0" xfId="0" applyFont="1" applyFill="1" applyBorder="1" applyAlignment="1">
      <alignment horizontal="right" vertical="top" wrapText="1"/>
    </xf>
    <xf numFmtId="0" fontId="57" fillId="0" borderId="0" xfId="0" applyFont="1" applyBorder="1" applyAlignment="1">
      <alignment horizontal="right" vertical="top" wrapText="1"/>
    </xf>
    <xf numFmtId="0" fontId="9" fillId="0" borderId="10" xfId="0" applyNumberFormat="1" applyFont="1" applyFill="1" applyBorder="1" applyAlignment="1">
      <alignment horizontal="left" vertical="top" wrapText="1"/>
    </xf>
    <xf numFmtId="0" fontId="68" fillId="0" borderId="0" xfId="0" applyFont="1" applyFill="1" applyAlignment="1">
      <alignment horizontal="right" vertical="top" wrapText="1"/>
    </xf>
    <xf numFmtId="0" fontId="0" fillId="0" borderId="0" xfId="0" applyAlignment="1">
      <alignment vertical="top" wrapText="1"/>
    </xf>
    <xf numFmtId="0" fontId="0" fillId="0" borderId="0" xfId="0" applyAlignment="1">
      <alignment horizontal="right" vertical="top" wrapText="1"/>
    </xf>
    <xf numFmtId="0" fontId="57" fillId="0" borderId="0" xfId="0" applyFont="1" applyBorder="1" applyAlignment="1">
      <alignment vertical="top" wrapText="1"/>
    </xf>
    <xf numFmtId="0" fontId="0" fillId="0" borderId="0" xfId="0" applyBorder="1" applyAlignment="1">
      <alignment vertical="top" wrapText="1"/>
    </xf>
    <xf numFmtId="184" fontId="68" fillId="0" borderId="0" xfId="0" applyNumberFormat="1" applyFont="1" applyFill="1" applyBorder="1" applyAlignment="1">
      <alignment horizontal="center" vertical="center" wrapText="1"/>
    </xf>
    <xf numFmtId="184" fontId="0" fillId="0" borderId="0" xfId="0" applyNumberFormat="1" applyBorder="1" applyAlignment="1">
      <alignment horizontal="center" vertical="center" wrapText="1"/>
    </xf>
    <xf numFmtId="49" fontId="6" fillId="0" borderId="10" xfId="0" applyNumberFormat="1" applyFont="1" applyFill="1" applyBorder="1" applyAlignment="1">
      <alignment horizontal="center" vertical="center" textRotation="90" wrapText="1"/>
    </xf>
    <xf numFmtId="49" fontId="6" fillId="0" borderId="10" xfId="0" applyNumberFormat="1" applyFont="1" applyFill="1" applyBorder="1" applyAlignment="1" quotePrefix="1">
      <alignment horizontal="center" vertical="center" textRotation="90" wrapText="1"/>
    </xf>
    <xf numFmtId="0" fontId="5" fillId="0" borderId="0" xfId="0" applyFont="1" applyFill="1" applyBorder="1" applyAlignment="1">
      <alignment horizontal="center" vertical="top" wrapText="1"/>
    </xf>
    <xf numFmtId="0" fontId="6" fillId="0" borderId="10" xfId="0"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8" fillId="0" borderId="0" xfId="0" applyFont="1" applyFill="1" applyAlignment="1">
      <alignment horizontal="center" vertical="top" wrapText="1"/>
    </xf>
    <xf numFmtId="0" fontId="0" fillId="0" borderId="0" xfId="0" applyAlignment="1">
      <alignment horizontal="center" vertical="top" wrapText="1"/>
    </xf>
    <xf numFmtId="49" fontId="6" fillId="0" borderId="0" xfId="0" applyNumberFormat="1" applyFont="1" applyFill="1" applyAlignment="1" quotePrefix="1">
      <alignment horizontal="center" vertical="top" wrapText="1"/>
    </xf>
    <xf numFmtId="0" fontId="0" fillId="0" borderId="0" xfId="0" applyAlignment="1">
      <alignment horizontal="right" vertical="top"/>
    </xf>
    <xf numFmtId="0" fontId="68" fillId="0" borderId="0" xfId="0" applyFont="1" applyAlignment="1">
      <alignment horizontal="right"/>
    </xf>
    <xf numFmtId="49" fontId="9" fillId="0" borderId="0" xfId="0" applyNumberFormat="1" applyFont="1" applyFill="1" applyAlignment="1">
      <alignment horizontal="center" wrapText="1"/>
    </xf>
    <xf numFmtId="0" fontId="11" fillId="0" borderId="0" xfId="0" applyFont="1" applyFill="1" applyAlignment="1">
      <alignment/>
    </xf>
    <xf numFmtId="0" fontId="8" fillId="0" borderId="0" xfId="0" applyFont="1" applyFill="1" applyBorder="1" applyAlignment="1">
      <alignment horizontal="right" wrapText="1"/>
    </xf>
    <xf numFmtId="0" fontId="8" fillId="0" borderId="0" xfId="0" applyFont="1" applyFill="1" applyBorder="1" applyAlignment="1">
      <alignment horizontal="right"/>
    </xf>
    <xf numFmtId="172" fontId="6" fillId="0" borderId="0" xfId="89" applyNumberFormat="1" applyFont="1" applyFill="1" applyAlignment="1">
      <alignment horizontal="right"/>
    </xf>
    <xf numFmtId="184" fontId="21" fillId="0" borderId="13" xfId="0" applyNumberFormat="1" applyFont="1" applyFill="1" applyBorder="1" applyAlignment="1">
      <alignment horizontal="center" vertical="top"/>
    </xf>
    <xf numFmtId="0" fontId="9" fillId="0" borderId="0" xfId="71" applyFont="1" applyFill="1" applyAlignment="1">
      <alignment horizontal="center" vertical="top" wrapText="1"/>
      <protection/>
    </xf>
    <xf numFmtId="0" fontId="9" fillId="0" borderId="0" xfId="0" applyFont="1" applyFill="1" applyBorder="1" applyAlignment="1">
      <alignment horizontal="right" vertical="top" wrapText="1"/>
    </xf>
    <xf numFmtId="4" fontId="5" fillId="0" borderId="0" xfId="0" applyNumberFormat="1" applyFont="1" applyFill="1" applyAlignment="1">
      <alignment horizontal="right" vertical="top" wrapText="1"/>
    </xf>
    <xf numFmtId="4" fontId="6" fillId="0" borderId="0" xfId="0" applyNumberFormat="1" applyFont="1" applyFill="1" applyAlignment="1">
      <alignment horizontal="right" vertical="top" wrapText="1"/>
    </xf>
    <xf numFmtId="0" fontId="5" fillId="41" borderId="0" xfId="0" applyFont="1" applyFill="1" applyAlignment="1">
      <alignment horizontal="center" vertical="top" wrapText="1"/>
    </xf>
    <xf numFmtId="0" fontId="70" fillId="0" borderId="0" xfId="0" applyFont="1" applyAlignment="1">
      <alignment horizontal="right"/>
    </xf>
    <xf numFmtId="172" fontId="5" fillId="0" borderId="0" xfId="89" applyNumberFormat="1" applyFont="1" applyFill="1" applyAlignment="1">
      <alignment horizontal="right"/>
    </xf>
    <xf numFmtId="0" fontId="7" fillId="0" borderId="0" xfId="0" applyFont="1" applyFill="1" applyAlignment="1">
      <alignment horizontal="right"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2" fontId="5" fillId="0" borderId="10" xfId="89"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172" fontId="6" fillId="0" borderId="11" xfId="89" applyNumberFormat="1" applyFont="1" applyFill="1" applyBorder="1" applyAlignment="1">
      <alignment horizontal="center" vertical="center" wrapText="1"/>
    </xf>
    <xf numFmtId="172" fontId="6" fillId="0" borderId="16" xfId="89" applyNumberFormat="1" applyFont="1" applyFill="1" applyBorder="1" applyAlignment="1">
      <alignment horizontal="center" vertical="center" wrapText="1"/>
    </xf>
    <xf numFmtId="172" fontId="6" fillId="0" borderId="15" xfId="89" applyNumberFormat="1" applyFont="1" applyFill="1" applyBorder="1" applyAlignment="1">
      <alignment horizontal="center" vertical="center" wrapText="1"/>
    </xf>
    <xf numFmtId="0" fontId="76" fillId="0" borderId="0" xfId="0" applyFont="1" applyAlignment="1">
      <alignment horizontal="right"/>
    </xf>
    <xf numFmtId="0" fontId="77" fillId="0" borderId="0" xfId="0" applyFont="1" applyAlignment="1">
      <alignment horizontal="right"/>
    </xf>
    <xf numFmtId="0" fontId="4" fillId="0" borderId="0" xfId="77" applyFont="1" applyAlignment="1">
      <alignment horizontal="center" vertical="top" wrapText="1"/>
      <protection/>
    </xf>
    <xf numFmtId="0" fontId="5" fillId="41" borderId="0" xfId="77" applyFont="1" applyFill="1" applyAlignment="1">
      <alignment horizontal="center" wrapText="1"/>
      <protection/>
    </xf>
    <xf numFmtId="0" fontId="6" fillId="41" borderId="10" xfId="71" applyFont="1" applyFill="1" applyBorder="1" applyAlignment="1">
      <alignment horizontal="center" vertical="center" wrapText="1"/>
      <protection/>
    </xf>
    <xf numFmtId="0" fontId="7" fillId="41" borderId="10" xfId="77" applyFont="1" applyFill="1" applyBorder="1" applyAlignment="1">
      <alignment horizontal="center" vertical="center" wrapText="1"/>
      <protection/>
    </xf>
    <xf numFmtId="0" fontId="6" fillId="0" borderId="10" xfId="71" applyFont="1" applyBorder="1" applyAlignment="1">
      <alignment horizontal="left" vertical="center"/>
      <protection/>
    </xf>
    <xf numFmtId="0" fontId="7" fillId="0" borderId="10" xfId="76" applyFont="1" applyBorder="1" applyAlignment="1">
      <alignment horizontal="left" vertical="center"/>
      <protection/>
    </xf>
    <xf numFmtId="0" fontId="7" fillId="0" borderId="10" xfId="76" applyFont="1" applyBorder="1" applyAlignment="1">
      <alignment horizontal="center" vertical="center" wrapText="1"/>
      <protection/>
    </xf>
    <xf numFmtId="0" fontId="5" fillId="0" borderId="0" xfId="76" applyFont="1" applyAlignment="1">
      <alignment horizontal="center" wrapText="1"/>
      <protection/>
    </xf>
    <xf numFmtId="0" fontId="6" fillId="0" borderId="10" xfId="71" applyFont="1" applyBorder="1" applyAlignment="1">
      <alignment horizontal="center" vertical="center" wrapText="1"/>
      <protection/>
    </xf>
    <xf numFmtId="0" fontId="5" fillId="0" borderId="10" xfId="71" applyFont="1" applyBorder="1" applyAlignment="1">
      <alignment horizontal="left" vertical="center"/>
      <protection/>
    </xf>
    <xf numFmtId="49" fontId="5" fillId="0" borderId="0" xfId="71" applyNumberFormat="1" applyFont="1" applyFill="1" applyBorder="1" applyAlignment="1">
      <alignment horizontal="center" vertical="top" wrapText="1"/>
      <protection/>
    </xf>
    <xf numFmtId="0" fontId="70" fillId="0" borderId="17" xfId="0" applyFont="1" applyFill="1" applyBorder="1" applyAlignment="1">
      <alignment horizontal="center" vertical="center" wrapText="1"/>
    </xf>
    <xf numFmtId="0" fontId="70" fillId="0" borderId="17" xfId="0" applyFont="1" applyFill="1" applyBorder="1" applyAlignment="1">
      <alignment horizontal="center" vertical="center"/>
    </xf>
    <xf numFmtId="0" fontId="70"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xf>
    <xf numFmtId="0" fontId="7" fillId="0" borderId="0" xfId="0" applyFont="1" applyFill="1" applyAlignment="1">
      <alignment horizontal="right"/>
    </xf>
    <xf numFmtId="0" fontId="13" fillId="0" borderId="0" xfId="0" applyFont="1" applyFill="1" applyAlignment="1">
      <alignment horizontal="center" vertical="top"/>
    </xf>
    <xf numFmtId="0" fontId="6" fillId="0" borderId="0" xfId="0" applyFont="1" applyFill="1" applyAlignment="1">
      <alignment horizontal="center" vertical="top" wrapText="1"/>
    </xf>
    <xf numFmtId="0" fontId="69" fillId="0" borderId="0" xfId="0" applyFont="1" applyFill="1" applyAlignment="1">
      <alignment horizontal="center" vertical="top" wrapText="1"/>
    </xf>
    <xf numFmtId="4" fontId="6" fillId="0" borderId="10" xfId="0" applyNumberFormat="1" applyFont="1" applyFill="1" applyBorder="1" applyAlignment="1">
      <alignment horizontal="center" vertical="top" wrapText="1"/>
    </xf>
    <xf numFmtId="0" fontId="69" fillId="0" borderId="0" xfId="0" applyFont="1" applyFill="1" applyBorder="1" applyAlignment="1">
      <alignment horizontal="center" vertical="top" wrapText="1"/>
    </xf>
    <xf numFmtId="4" fontId="6" fillId="0" borderId="0" xfId="0" applyNumberFormat="1" applyFont="1" applyFill="1" applyBorder="1" applyAlignment="1">
      <alignment horizontal="center" vertical="top" wrapText="1"/>
    </xf>
    <xf numFmtId="184" fontId="6"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4" fontId="6" fillId="0" borderId="0" xfId="0" applyNumberFormat="1" applyFont="1" applyFill="1" applyAlignment="1">
      <alignment horizontal="center" vertical="top" wrapText="1"/>
    </xf>
  </cellXfs>
  <cellStyles count="7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 5" xfId="73"/>
    <cellStyle name="Обычный 6" xfId="74"/>
    <cellStyle name="Обычный 7" xfId="75"/>
    <cellStyle name="Обычный_адм.ком." xfId="76"/>
    <cellStyle name="Обычный_Лист1"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Финансовый [0] 2" xfId="87"/>
    <cellStyle name="Финансовый [0] 3 3" xfId="88"/>
    <cellStyle name="Финансовый 2" xfId="89"/>
    <cellStyle name="Финансовый 3" xfId="90"/>
    <cellStyle name="Хороший"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171450</xdr:rowOff>
    </xdr:from>
    <xdr:to>
      <xdr:col>8</xdr:col>
      <xdr:colOff>409575</xdr:colOff>
      <xdr:row>3</xdr:row>
      <xdr:rowOff>133350</xdr:rowOff>
    </xdr:to>
    <xdr:pic>
      <xdr:nvPicPr>
        <xdr:cNvPr id="1" name="Picture 2" descr="герб"/>
        <xdr:cNvPicPr preferRelativeResize="1">
          <a:picLocks noChangeAspect="1"/>
        </xdr:cNvPicPr>
      </xdr:nvPicPr>
      <xdr:blipFill>
        <a:blip r:embed="rId1"/>
        <a:stretch>
          <a:fillRect/>
        </a:stretch>
      </xdr:blipFill>
      <xdr:spPr>
        <a:xfrm>
          <a:off x="3105150" y="171450"/>
          <a:ext cx="5715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2:S172"/>
  <sheetViews>
    <sheetView tabSelected="1" view="pageBreakPreview" zoomScaleSheetLayoutView="100" zoomScalePageLayoutView="0" workbookViewId="0" topLeftCell="A49">
      <selection activeCell="O50" sqref="O50:P50"/>
    </sheetView>
  </sheetViews>
  <sheetFormatPr defaultColWidth="9.140625" defaultRowHeight="15"/>
  <cols>
    <col min="1" max="1" width="4.7109375" style="68" customWidth="1"/>
    <col min="2" max="3" width="5.7109375" style="68" customWidth="1"/>
    <col min="4" max="4" width="6.8515625" style="68" customWidth="1"/>
    <col min="5" max="5" width="7.00390625" style="68" customWidth="1"/>
    <col min="6" max="8" width="6.28125" style="68" customWidth="1"/>
    <col min="9" max="9" width="8.28125" style="68" customWidth="1"/>
    <col min="10" max="10" width="6.28125" style="68" customWidth="1"/>
    <col min="11" max="11" width="7.28125" style="68" customWidth="1"/>
    <col min="12" max="12" width="6.28125" style="68" customWidth="1"/>
    <col min="13" max="13" width="20.28125" style="68" customWidth="1"/>
    <col min="14" max="14" width="19.28125" style="147" customWidth="1"/>
    <col min="15" max="15" width="16.140625" style="147" bestFit="1" customWidth="1"/>
    <col min="16" max="16" width="14.140625" style="147" customWidth="1"/>
    <col min="17" max="17" width="18.57421875" style="145" customWidth="1"/>
    <col min="18" max="18" width="9.140625" style="145" customWidth="1"/>
    <col min="19" max="19" width="16.57421875" style="145" customWidth="1"/>
    <col min="20" max="16384" width="9.140625" style="145" customWidth="1"/>
  </cols>
  <sheetData>
    <row r="1" ht="15.75"/>
    <row r="2" ht="15.75">
      <c r="M2" s="67"/>
    </row>
    <row r="3" ht="15.75">
      <c r="M3" s="67"/>
    </row>
    <row r="4" ht="15.75">
      <c r="M4" s="67"/>
    </row>
    <row r="5" spans="1:13" ht="15">
      <c r="A5" s="374"/>
      <c r="B5" s="374"/>
      <c r="C5" s="374"/>
      <c r="D5" s="374"/>
      <c r="E5" s="374"/>
      <c r="F5" s="374"/>
      <c r="G5" s="374"/>
      <c r="H5" s="374"/>
      <c r="I5" s="374"/>
      <c r="J5" s="374"/>
      <c r="K5" s="374"/>
      <c r="L5" s="374"/>
      <c r="M5" s="374"/>
    </row>
    <row r="6" spans="1:13" ht="15">
      <c r="A6" s="374" t="s">
        <v>1062</v>
      </c>
      <c r="B6" s="374"/>
      <c r="C6" s="374"/>
      <c r="D6" s="374"/>
      <c r="E6" s="374"/>
      <c r="F6" s="374"/>
      <c r="G6" s="374"/>
      <c r="H6" s="374"/>
      <c r="I6" s="374"/>
      <c r="J6" s="374"/>
      <c r="K6" s="374"/>
      <c r="L6" s="374"/>
      <c r="M6" s="374"/>
    </row>
    <row r="8" spans="1:13" ht="15">
      <c r="A8" s="374" t="s">
        <v>1063</v>
      </c>
      <c r="B8" s="374"/>
      <c r="C8" s="374"/>
      <c r="D8" s="374"/>
      <c r="E8" s="374"/>
      <c r="F8" s="374"/>
      <c r="G8" s="374"/>
      <c r="H8" s="374"/>
      <c r="I8" s="374"/>
      <c r="J8" s="374"/>
      <c r="K8" s="374"/>
      <c r="L8" s="374"/>
      <c r="M8" s="374"/>
    </row>
    <row r="9" spans="1:13" ht="15">
      <c r="A9" s="374" t="s">
        <v>1064</v>
      </c>
      <c r="B9" s="374"/>
      <c r="C9" s="374"/>
      <c r="D9" s="374"/>
      <c r="E9" s="374"/>
      <c r="F9" s="374"/>
      <c r="G9" s="374"/>
      <c r="H9" s="374"/>
      <c r="I9" s="374"/>
      <c r="J9" s="374"/>
      <c r="K9" s="374"/>
      <c r="L9" s="374"/>
      <c r="M9" s="374"/>
    </row>
    <row r="10" ht="15">
      <c r="E10" s="147"/>
    </row>
    <row r="11" spans="1:13" ht="15">
      <c r="A11" s="374" t="s">
        <v>1065</v>
      </c>
      <c r="B11" s="374"/>
      <c r="C11" s="374"/>
      <c r="D11" s="374"/>
      <c r="E11" s="374"/>
      <c r="F11" s="374"/>
      <c r="G11" s="374"/>
      <c r="H11" s="374"/>
      <c r="I11" s="374"/>
      <c r="J11" s="374"/>
      <c r="K11" s="374"/>
      <c r="L11" s="374"/>
      <c r="M11" s="374"/>
    </row>
    <row r="12" spans="1:16" s="148" customFormat="1" ht="15">
      <c r="A12" s="375" t="s">
        <v>1380</v>
      </c>
      <c r="B12" s="375"/>
      <c r="C12" s="375"/>
      <c r="D12" s="375"/>
      <c r="E12" s="375"/>
      <c r="F12" s="375"/>
      <c r="G12" s="375"/>
      <c r="H12" s="375"/>
      <c r="I12" s="375"/>
      <c r="J12" s="375"/>
      <c r="K12" s="375"/>
      <c r="L12" s="375"/>
      <c r="M12" s="375"/>
      <c r="N12" s="451"/>
      <c r="O12" s="451"/>
      <c r="P12" s="451"/>
    </row>
    <row r="13" spans="1:13" ht="15">
      <c r="A13" s="149" t="s">
        <v>1513</v>
      </c>
      <c r="B13" s="149"/>
      <c r="C13" s="149"/>
      <c r="D13" s="149"/>
      <c r="I13" s="149"/>
      <c r="K13" s="373" t="s">
        <v>1512</v>
      </c>
      <c r="L13" s="373"/>
      <c r="M13" s="373"/>
    </row>
    <row r="15" ht="15">
      <c r="A15" s="149"/>
    </row>
    <row r="16" spans="1:13" ht="15">
      <c r="A16" s="374" t="s">
        <v>1364</v>
      </c>
      <c r="B16" s="374"/>
      <c r="C16" s="374"/>
      <c r="D16" s="374"/>
      <c r="E16" s="374"/>
      <c r="F16" s="374"/>
      <c r="G16" s="374"/>
      <c r="H16" s="374"/>
      <c r="I16" s="374"/>
      <c r="J16" s="374"/>
      <c r="K16" s="374"/>
      <c r="L16" s="374"/>
      <c r="M16" s="374"/>
    </row>
    <row r="17" spans="1:13" ht="15">
      <c r="A17" s="146"/>
      <c r="B17" s="146"/>
      <c r="C17" s="146"/>
      <c r="D17" s="146"/>
      <c r="E17" s="146"/>
      <c r="F17" s="146"/>
      <c r="G17" s="146"/>
      <c r="H17" s="146"/>
      <c r="I17" s="146"/>
      <c r="J17" s="146"/>
      <c r="K17" s="146"/>
      <c r="L17" s="146"/>
      <c r="M17" s="146"/>
    </row>
    <row r="18" spans="1:13" ht="31.5" customHeight="1">
      <c r="A18" s="358" t="s">
        <v>1066</v>
      </c>
      <c r="B18" s="358"/>
      <c r="C18" s="358"/>
      <c r="D18" s="358"/>
      <c r="E18" s="358"/>
      <c r="F18" s="358"/>
      <c r="G18" s="358"/>
      <c r="H18" s="358"/>
      <c r="I18" s="358"/>
      <c r="J18" s="358"/>
      <c r="K18" s="358"/>
      <c r="L18" s="358"/>
      <c r="M18" s="358"/>
    </row>
    <row r="19" spans="1:13" ht="31.5" customHeight="1">
      <c r="A19" s="358" t="s">
        <v>1365</v>
      </c>
      <c r="B19" s="358"/>
      <c r="C19" s="358"/>
      <c r="D19" s="358"/>
      <c r="E19" s="358"/>
      <c r="F19" s="358"/>
      <c r="G19" s="358"/>
      <c r="H19" s="358"/>
      <c r="I19" s="358"/>
      <c r="J19" s="358"/>
      <c r="K19" s="358"/>
      <c r="L19" s="358"/>
      <c r="M19" s="358"/>
    </row>
    <row r="20" ht="15">
      <c r="A20" s="149"/>
    </row>
    <row r="21" spans="1:16" s="152" customFormat="1" ht="15">
      <c r="A21" s="356" t="s">
        <v>1067</v>
      </c>
      <c r="B21" s="356"/>
      <c r="C21" s="356"/>
      <c r="D21" s="356"/>
      <c r="E21" s="356"/>
      <c r="F21" s="356"/>
      <c r="G21" s="356"/>
      <c r="H21" s="356"/>
      <c r="I21" s="356"/>
      <c r="J21" s="356"/>
      <c r="K21" s="356"/>
      <c r="L21" s="356"/>
      <c r="M21" s="356"/>
      <c r="N21" s="452"/>
      <c r="O21" s="452"/>
      <c r="P21" s="452"/>
    </row>
    <row r="22" spans="1:16" s="152" customFormat="1" ht="15.75" customHeight="1">
      <c r="A22" s="151"/>
      <c r="B22" s="151"/>
      <c r="C22" s="151"/>
      <c r="D22" s="151"/>
      <c r="E22" s="151"/>
      <c r="F22" s="151"/>
      <c r="G22" s="151"/>
      <c r="H22" s="151"/>
      <c r="I22" s="151"/>
      <c r="J22" s="151"/>
      <c r="K22" s="151"/>
      <c r="L22" s="151"/>
      <c r="M22" s="151"/>
      <c r="N22" s="452"/>
      <c r="O22" s="452"/>
      <c r="P22" s="452"/>
    </row>
    <row r="23" spans="1:19" s="153" customFormat="1" ht="15.75" customHeight="1">
      <c r="A23" s="358" t="s">
        <v>1366</v>
      </c>
      <c r="B23" s="358"/>
      <c r="C23" s="358"/>
      <c r="D23" s="358"/>
      <c r="E23" s="358"/>
      <c r="F23" s="358"/>
      <c r="G23" s="358"/>
      <c r="H23" s="358"/>
      <c r="I23" s="358"/>
      <c r="J23" s="358"/>
      <c r="K23" s="358"/>
      <c r="L23" s="358"/>
      <c r="M23" s="358"/>
      <c r="N23" s="453"/>
      <c r="O23" s="453">
        <v>2022</v>
      </c>
      <c r="P23" s="453"/>
      <c r="Q23" s="153">
        <v>2023</v>
      </c>
      <c r="S23" s="153">
        <v>2024</v>
      </c>
    </row>
    <row r="24" spans="1:19" s="153" customFormat="1" ht="30" customHeight="1">
      <c r="A24" s="358" t="s">
        <v>1505</v>
      </c>
      <c r="B24" s="358"/>
      <c r="C24" s="358"/>
      <c r="D24" s="358"/>
      <c r="E24" s="358"/>
      <c r="F24" s="358"/>
      <c r="G24" s="358"/>
      <c r="H24" s="358"/>
      <c r="I24" s="358"/>
      <c r="J24" s="358"/>
      <c r="K24" s="358"/>
      <c r="L24" s="358"/>
      <c r="M24" s="358"/>
      <c r="N24" s="453" t="s">
        <v>1318</v>
      </c>
      <c r="O24" s="454">
        <f>-'№1источ'!D16</f>
        <v>710021147.12</v>
      </c>
      <c r="P24" s="453" t="s">
        <v>1318</v>
      </c>
      <c r="Q24" s="168">
        <f>-'№1источ'!E16</f>
        <v>671979719.12</v>
      </c>
      <c r="R24" s="171" t="s">
        <v>1318</v>
      </c>
      <c r="S24" s="168">
        <f>-'№1источ'!F16</f>
        <v>665759816.12</v>
      </c>
    </row>
    <row r="25" spans="1:19" s="153" customFormat="1" ht="15.75" customHeight="1">
      <c r="A25" s="358" t="s">
        <v>1508</v>
      </c>
      <c r="B25" s="358"/>
      <c r="C25" s="358"/>
      <c r="D25" s="358"/>
      <c r="E25" s="358"/>
      <c r="F25" s="358"/>
      <c r="G25" s="358"/>
      <c r="H25" s="358"/>
      <c r="I25" s="358"/>
      <c r="J25" s="358"/>
      <c r="K25" s="358"/>
      <c r="L25" s="358"/>
      <c r="M25" s="358"/>
      <c r="N25" s="453" t="s">
        <v>1317</v>
      </c>
      <c r="O25" s="169">
        <f>'№1источ'!D20</f>
        <v>710021147.12</v>
      </c>
      <c r="P25" s="453" t="s">
        <v>1317</v>
      </c>
      <c r="Q25" s="169">
        <f>'№1источ'!E20</f>
        <v>671979719.12</v>
      </c>
      <c r="R25" s="171" t="s">
        <v>1317</v>
      </c>
      <c r="S25" s="169">
        <f>'№1источ'!F20</f>
        <v>665759816.12</v>
      </c>
    </row>
    <row r="26" spans="1:19" s="153" customFormat="1" ht="19.5" customHeight="1">
      <c r="A26" s="358" t="s">
        <v>1382</v>
      </c>
      <c r="B26" s="358"/>
      <c r="C26" s="358"/>
      <c r="D26" s="358"/>
      <c r="E26" s="358"/>
      <c r="F26" s="358"/>
      <c r="G26" s="358"/>
      <c r="H26" s="358"/>
      <c r="I26" s="358"/>
      <c r="J26" s="358"/>
      <c r="K26" s="358"/>
      <c r="L26" s="358"/>
      <c r="M26" s="358"/>
      <c r="N26" s="453"/>
      <c r="O26" s="9"/>
      <c r="P26" s="453"/>
      <c r="Q26" s="170"/>
      <c r="R26" s="171"/>
      <c r="S26" s="170"/>
    </row>
    <row r="27" spans="1:19" s="153" customFormat="1" ht="31.5" customHeight="1">
      <c r="A27" s="358" t="s">
        <v>1515</v>
      </c>
      <c r="B27" s="358"/>
      <c r="C27" s="358"/>
      <c r="D27" s="358"/>
      <c r="E27" s="358"/>
      <c r="F27" s="358"/>
      <c r="G27" s="358"/>
      <c r="H27" s="358"/>
      <c r="I27" s="358"/>
      <c r="J27" s="358"/>
      <c r="K27" s="358"/>
      <c r="L27" s="358"/>
      <c r="M27" s="358"/>
      <c r="N27" s="453" t="s">
        <v>1328</v>
      </c>
      <c r="O27" s="454">
        <f>'№1источ'!D11</f>
        <v>0</v>
      </c>
      <c r="P27" s="453" t="s">
        <v>1328</v>
      </c>
      <c r="Q27" s="168">
        <f>'№1источ'!E11</f>
        <v>0</v>
      </c>
      <c r="R27" s="171" t="s">
        <v>1328</v>
      </c>
      <c r="S27" s="168">
        <f>'№1источ'!F11</f>
        <v>0</v>
      </c>
    </row>
    <row r="28" spans="1:16" s="152" customFormat="1" ht="27.75" customHeight="1">
      <c r="A28" s="358" t="s">
        <v>1360</v>
      </c>
      <c r="B28" s="358"/>
      <c r="C28" s="358"/>
      <c r="D28" s="358"/>
      <c r="E28" s="358"/>
      <c r="F28" s="358"/>
      <c r="G28" s="358"/>
      <c r="H28" s="358"/>
      <c r="I28" s="358"/>
      <c r="J28" s="358"/>
      <c r="K28" s="358"/>
      <c r="L28" s="358"/>
      <c r="M28" s="358"/>
      <c r="N28" s="452"/>
      <c r="O28" s="452"/>
      <c r="P28" s="452"/>
    </row>
    <row r="29" spans="1:19" s="152" customFormat="1" ht="31.5" customHeight="1">
      <c r="A29" s="358" t="s">
        <v>1506</v>
      </c>
      <c r="B29" s="358"/>
      <c r="C29" s="358"/>
      <c r="D29" s="358"/>
      <c r="E29" s="358"/>
      <c r="F29" s="358"/>
      <c r="G29" s="358"/>
      <c r="H29" s="358"/>
      <c r="I29" s="358"/>
      <c r="J29" s="358"/>
      <c r="K29" s="358"/>
      <c r="L29" s="358"/>
      <c r="M29" s="358"/>
      <c r="N29" s="455" t="s">
        <v>1381</v>
      </c>
      <c r="O29" s="456"/>
      <c r="P29" s="457"/>
      <c r="Q29" s="178">
        <f>'№3 функц 2021-2023'!E49</f>
        <v>9676730</v>
      </c>
      <c r="S29" s="178">
        <f>'№3 функц 2021-2023'!F49</f>
        <v>19494120</v>
      </c>
    </row>
    <row r="30" spans="1:16" s="152" customFormat="1" ht="54.75" customHeight="1">
      <c r="A30" s="357" t="s">
        <v>1507</v>
      </c>
      <c r="B30" s="357"/>
      <c r="C30" s="357"/>
      <c r="D30" s="357"/>
      <c r="E30" s="357"/>
      <c r="F30" s="357"/>
      <c r="G30" s="357"/>
      <c r="H30" s="357"/>
      <c r="I30" s="357"/>
      <c r="J30" s="357"/>
      <c r="K30" s="357"/>
      <c r="L30" s="357"/>
      <c r="M30" s="357"/>
      <c r="N30" s="455"/>
      <c r="O30" s="177"/>
      <c r="P30" s="457"/>
    </row>
    <row r="31" spans="1:16" s="152" customFormat="1" ht="36.75" customHeight="1">
      <c r="A31" s="358" t="s">
        <v>1361</v>
      </c>
      <c r="B31" s="358"/>
      <c r="C31" s="358"/>
      <c r="D31" s="358"/>
      <c r="E31" s="358"/>
      <c r="F31" s="358"/>
      <c r="G31" s="358"/>
      <c r="H31" s="358"/>
      <c r="I31" s="358"/>
      <c r="J31" s="358"/>
      <c r="K31" s="358"/>
      <c r="L31" s="358"/>
      <c r="M31" s="358"/>
      <c r="N31" s="455"/>
      <c r="O31" s="458"/>
      <c r="P31" s="452"/>
    </row>
    <row r="32" spans="1:16" s="152" customFormat="1" ht="48.75" customHeight="1">
      <c r="A32" s="358" t="s">
        <v>1362</v>
      </c>
      <c r="B32" s="358"/>
      <c r="C32" s="358"/>
      <c r="D32" s="358"/>
      <c r="E32" s="358"/>
      <c r="F32" s="358"/>
      <c r="G32" s="358"/>
      <c r="H32" s="358"/>
      <c r="I32" s="358"/>
      <c r="J32" s="358"/>
      <c r="K32" s="358"/>
      <c r="L32" s="358"/>
      <c r="M32" s="358"/>
      <c r="N32" s="455"/>
      <c r="O32" s="456"/>
      <c r="P32" s="452"/>
    </row>
    <row r="33" spans="1:16" s="152" customFormat="1" ht="10.5" customHeight="1">
      <c r="A33" s="150"/>
      <c r="B33" s="150"/>
      <c r="C33" s="150"/>
      <c r="D33" s="150"/>
      <c r="E33" s="150"/>
      <c r="F33" s="150"/>
      <c r="G33" s="150"/>
      <c r="H33" s="150"/>
      <c r="I33" s="150"/>
      <c r="J33" s="150"/>
      <c r="K33" s="150"/>
      <c r="L33" s="150"/>
      <c r="M33" s="150"/>
      <c r="N33" s="452"/>
      <c r="O33" s="452"/>
      <c r="P33" s="452"/>
    </row>
    <row r="34" spans="1:16" s="152" customFormat="1" ht="15">
      <c r="A34" s="155"/>
      <c r="B34" s="155"/>
      <c r="C34" s="155"/>
      <c r="D34" s="155"/>
      <c r="E34" s="155"/>
      <c r="F34" s="155"/>
      <c r="G34" s="155"/>
      <c r="H34" s="155"/>
      <c r="I34" s="155"/>
      <c r="J34" s="155"/>
      <c r="K34" s="155"/>
      <c r="L34" s="155"/>
      <c r="M34" s="155"/>
      <c r="N34" s="452"/>
      <c r="O34" s="452"/>
      <c r="P34" s="452"/>
    </row>
    <row r="35" spans="1:16" s="152" customFormat="1" ht="15">
      <c r="A35" s="356" t="s">
        <v>1383</v>
      </c>
      <c r="B35" s="356"/>
      <c r="C35" s="356"/>
      <c r="D35" s="356"/>
      <c r="E35" s="356"/>
      <c r="F35" s="356"/>
      <c r="G35" s="356"/>
      <c r="H35" s="356"/>
      <c r="I35" s="356"/>
      <c r="J35" s="356"/>
      <c r="K35" s="356"/>
      <c r="L35" s="356"/>
      <c r="M35" s="356"/>
      <c r="N35" s="452"/>
      <c r="O35" s="452"/>
      <c r="P35" s="452"/>
    </row>
    <row r="36" spans="1:16" s="152" customFormat="1" ht="13.5" customHeight="1">
      <c r="A36" s="151"/>
      <c r="B36" s="151"/>
      <c r="C36" s="151"/>
      <c r="D36" s="151"/>
      <c r="E36" s="151"/>
      <c r="F36" s="151"/>
      <c r="G36" s="151"/>
      <c r="H36" s="151"/>
      <c r="I36" s="151"/>
      <c r="J36" s="151"/>
      <c r="K36" s="151"/>
      <c r="L36" s="151"/>
      <c r="M36" s="151"/>
      <c r="N36" s="452"/>
      <c r="O36" s="452"/>
      <c r="P36" s="452"/>
    </row>
    <row r="37" spans="1:16" s="152" customFormat="1" ht="38.25" customHeight="1">
      <c r="A37" s="365" t="s">
        <v>1384</v>
      </c>
      <c r="B37" s="365"/>
      <c r="C37" s="365"/>
      <c r="D37" s="365"/>
      <c r="E37" s="365"/>
      <c r="F37" s="365"/>
      <c r="G37" s="365"/>
      <c r="H37" s="365"/>
      <c r="I37" s="365"/>
      <c r="J37" s="365"/>
      <c r="K37" s="365"/>
      <c r="L37" s="365"/>
      <c r="M37" s="365"/>
      <c r="N37" s="452"/>
      <c r="O37" s="452"/>
      <c r="P37" s="452"/>
    </row>
    <row r="38" spans="1:16" s="152" customFormat="1" ht="18.75" customHeight="1">
      <c r="A38" s="156"/>
      <c r="B38" s="156"/>
      <c r="C38" s="156"/>
      <c r="D38" s="156"/>
      <c r="E38" s="156"/>
      <c r="F38" s="156"/>
      <c r="G38" s="156"/>
      <c r="H38" s="156"/>
      <c r="I38" s="156"/>
      <c r="J38" s="156"/>
      <c r="K38" s="156"/>
      <c r="L38" s="156"/>
      <c r="M38" s="156"/>
      <c r="N38" s="452"/>
      <c r="O38" s="452"/>
      <c r="P38" s="452"/>
    </row>
    <row r="39" spans="1:16" s="152" customFormat="1" ht="38.25" customHeight="1">
      <c r="A39" s="356" t="s">
        <v>1385</v>
      </c>
      <c r="B39" s="356"/>
      <c r="C39" s="356"/>
      <c r="D39" s="356"/>
      <c r="E39" s="356"/>
      <c r="F39" s="356"/>
      <c r="G39" s="356"/>
      <c r="H39" s="356"/>
      <c r="I39" s="356"/>
      <c r="J39" s="356"/>
      <c r="K39" s="356"/>
      <c r="L39" s="356"/>
      <c r="M39" s="356"/>
      <c r="N39" s="452"/>
      <c r="O39" s="452"/>
      <c r="P39" s="452"/>
    </row>
    <row r="40" spans="1:16" s="152" customFormat="1" ht="15">
      <c r="A40" s="151"/>
      <c r="B40" s="151"/>
      <c r="C40" s="151"/>
      <c r="D40" s="151"/>
      <c r="E40" s="151"/>
      <c r="F40" s="151"/>
      <c r="G40" s="151"/>
      <c r="H40" s="151"/>
      <c r="I40" s="151"/>
      <c r="J40" s="151"/>
      <c r="K40" s="151"/>
      <c r="L40" s="151"/>
      <c r="M40" s="151"/>
      <c r="N40" s="452"/>
      <c r="O40" s="452"/>
      <c r="P40" s="452"/>
    </row>
    <row r="41" spans="1:16" s="152" customFormat="1" ht="52.5" customHeight="1">
      <c r="A41" s="357" t="s">
        <v>1068</v>
      </c>
      <c r="B41" s="357"/>
      <c r="C41" s="357"/>
      <c r="D41" s="357"/>
      <c r="E41" s="357"/>
      <c r="F41" s="357"/>
      <c r="G41" s="357"/>
      <c r="H41" s="357"/>
      <c r="I41" s="357"/>
      <c r="J41" s="357"/>
      <c r="K41" s="357"/>
      <c r="L41" s="357"/>
      <c r="M41" s="357"/>
      <c r="N41" s="452"/>
      <c r="O41" s="452"/>
      <c r="P41" s="452"/>
    </row>
    <row r="42" spans="1:16" s="152" customFormat="1" ht="54" customHeight="1">
      <c r="A42" s="365" t="s">
        <v>1386</v>
      </c>
      <c r="B42" s="365"/>
      <c r="C42" s="365"/>
      <c r="D42" s="365"/>
      <c r="E42" s="365"/>
      <c r="F42" s="365"/>
      <c r="G42" s="365"/>
      <c r="H42" s="365"/>
      <c r="I42" s="365"/>
      <c r="J42" s="365"/>
      <c r="K42" s="365"/>
      <c r="L42" s="365"/>
      <c r="M42" s="365"/>
      <c r="N42" s="452"/>
      <c r="O42" s="452"/>
      <c r="P42" s="452"/>
    </row>
    <row r="43" spans="1:16" s="152" customFormat="1" ht="36.75" customHeight="1">
      <c r="A43" s="365" t="s">
        <v>1387</v>
      </c>
      <c r="B43" s="365"/>
      <c r="C43" s="365"/>
      <c r="D43" s="365"/>
      <c r="E43" s="365"/>
      <c r="F43" s="365"/>
      <c r="G43" s="365"/>
      <c r="H43" s="365"/>
      <c r="I43" s="365"/>
      <c r="J43" s="365"/>
      <c r="K43" s="365"/>
      <c r="L43" s="365"/>
      <c r="M43" s="365"/>
      <c r="N43" s="452"/>
      <c r="O43" s="452"/>
      <c r="P43" s="452"/>
    </row>
    <row r="44" spans="1:16" s="152" customFormat="1" ht="72" customHeight="1">
      <c r="A44" s="365" t="s">
        <v>1388</v>
      </c>
      <c r="B44" s="365"/>
      <c r="C44" s="365"/>
      <c r="D44" s="365"/>
      <c r="E44" s="365"/>
      <c r="F44" s="365"/>
      <c r="G44" s="365"/>
      <c r="H44" s="365"/>
      <c r="I44" s="365"/>
      <c r="J44" s="365"/>
      <c r="K44" s="365"/>
      <c r="L44" s="365"/>
      <c r="M44" s="365"/>
      <c r="N44" s="452"/>
      <c r="O44" s="452"/>
      <c r="P44" s="452"/>
    </row>
    <row r="45" spans="1:16" s="152" customFormat="1" ht="51.75" customHeight="1">
      <c r="A45" s="365" t="s">
        <v>1069</v>
      </c>
      <c r="B45" s="365"/>
      <c r="C45" s="365"/>
      <c r="D45" s="365"/>
      <c r="E45" s="365"/>
      <c r="F45" s="365"/>
      <c r="G45" s="365"/>
      <c r="H45" s="365"/>
      <c r="I45" s="365"/>
      <c r="J45" s="365"/>
      <c r="K45" s="365"/>
      <c r="L45" s="365"/>
      <c r="M45" s="365"/>
      <c r="N45" s="452"/>
      <c r="O45" s="452"/>
      <c r="P45" s="452"/>
    </row>
    <row r="46" spans="1:16" s="152" customFormat="1" ht="103.5" customHeight="1">
      <c r="A46" s="365" t="s">
        <v>1389</v>
      </c>
      <c r="B46" s="365"/>
      <c r="C46" s="365"/>
      <c r="D46" s="365"/>
      <c r="E46" s="365"/>
      <c r="F46" s="365"/>
      <c r="G46" s="365"/>
      <c r="H46" s="365"/>
      <c r="I46" s="365"/>
      <c r="J46" s="365"/>
      <c r="K46" s="365"/>
      <c r="L46" s="365"/>
      <c r="M46" s="365"/>
      <c r="N46" s="459">
        <f>'№4 вед 2022-2024'!G58</f>
        <v>737952</v>
      </c>
      <c r="O46" s="459">
        <f>'№4 вед 2022-2024'!H58</f>
        <v>737952</v>
      </c>
      <c r="P46" s="459">
        <f>'№4 вед 2022-2024'!I58</f>
        <v>737952</v>
      </c>
    </row>
    <row r="47" spans="1:16" s="152" customFormat="1" ht="288.75" customHeight="1">
      <c r="A47" s="365" t="s">
        <v>1390</v>
      </c>
      <c r="B47" s="365"/>
      <c r="C47" s="365"/>
      <c r="D47" s="365"/>
      <c r="E47" s="365"/>
      <c r="F47" s="365"/>
      <c r="G47" s="365"/>
      <c r="H47" s="365"/>
      <c r="I47" s="365"/>
      <c r="J47" s="365"/>
      <c r="K47" s="365"/>
      <c r="L47" s="365"/>
      <c r="M47" s="365"/>
      <c r="N47" s="459">
        <f>'№4 вед 2022-2024'!G268</f>
        <v>42100704</v>
      </c>
      <c r="O47" s="459">
        <f>'№4 вед 2022-2024'!H268</f>
        <v>42100704</v>
      </c>
      <c r="P47" s="459">
        <f>'№4 вед 2022-2024'!I268</f>
        <v>42100704</v>
      </c>
    </row>
    <row r="48" spans="1:16" s="152" customFormat="1" ht="285" customHeight="1">
      <c r="A48" s="365" t="s">
        <v>1519</v>
      </c>
      <c r="B48" s="365"/>
      <c r="C48" s="365"/>
      <c r="D48" s="365"/>
      <c r="E48" s="365"/>
      <c r="F48" s="365"/>
      <c r="G48" s="365"/>
      <c r="H48" s="365"/>
      <c r="I48" s="365"/>
      <c r="J48" s="365"/>
      <c r="K48" s="365"/>
      <c r="L48" s="365"/>
      <c r="M48" s="365"/>
      <c r="N48" s="459">
        <f>'№4 вед 2022-2024'!G216</f>
        <v>845924</v>
      </c>
      <c r="O48" s="459">
        <f>'№4 вед 2022-2024'!H216</f>
        <v>845924</v>
      </c>
      <c r="P48" s="459">
        <f>'№4 вед 2022-2024'!I216</f>
        <v>845924</v>
      </c>
    </row>
    <row r="49" spans="1:16" s="152" customFormat="1" ht="249" customHeight="1">
      <c r="A49" s="371" t="s">
        <v>1391</v>
      </c>
      <c r="B49" s="371"/>
      <c r="C49" s="371"/>
      <c r="D49" s="371"/>
      <c r="E49" s="371"/>
      <c r="F49" s="371"/>
      <c r="G49" s="371"/>
      <c r="H49" s="371"/>
      <c r="I49" s="371"/>
      <c r="J49" s="371"/>
      <c r="K49" s="371"/>
      <c r="L49" s="371"/>
      <c r="M49" s="371"/>
      <c r="N49" s="459">
        <f>'№4 вед 2022-2024'!G191</f>
        <v>780816.12</v>
      </c>
      <c r="O49" s="459">
        <f>'№4 вед 2022-2024'!H191</f>
        <v>780816.12</v>
      </c>
      <c r="P49" s="459">
        <f>'№4 вед 2022-2024'!I191</f>
        <v>780816.12</v>
      </c>
    </row>
    <row r="50" spans="1:16" s="152" customFormat="1" ht="102.75" customHeight="1">
      <c r="A50" s="365" t="s">
        <v>1392</v>
      </c>
      <c r="B50" s="365"/>
      <c r="C50" s="365"/>
      <c r="D50" s="365"/>
      <c r="E50" s="365"/>
      <c r="F50" s="365"/>
      <c r="G50" s="365"/>
      <c r="H50" s="365"/>
      <c r="I50" s="365"/>
      <c r="J50" s="365"/>
      <c r="K50" s="365"/>
      <c r="L50" s="365"/>
      <c r="M50" s="365"/>
      <c r="N50" s="459">
        <f>'№4 вед 2022-2024'!G59</f>
        <v>737952</v>
      </c>
      <c r="O50" s="459">
        <f>'№4 вед 2022-2024'!H59</f>
        <v>737952</v>
      </c>
      <c r="P50" s="459">
        <f>'№4 вед 2022-2024'!I59</f>
        <v>737952</v>
      </c>
    </row>
    <row r="51" spans="1:16" s="152" customFormat="1" ht="15">
      <c r="A51" s="150"/>
      <c r="B51" s="150"/>
      <c r="C51" s="150"/>
      <c r="D51" s="150"/>
      <c r="E51" s="150"/>
      <c r="F51" s="150"/>
      <c r="G51" s="150"/>
      <c r="H51" s="150"/>
      <c r="I51" s="150"/>
      <c r="J51" s="150"/>
      <c r="K51" s="150"/>
      <c r="L51" s="150"/>
      <c r="M51" s="150"/>
      <c r="N51" s="452"/>
      <c r="O51" s="452"/>
      <c r="P51" s="452"/>
    </row>
    <row r="52" spans="1:16" s="152" customFormat="1" ht="15">
      <c r="A52" s="372" t="s">
        <v>1393</v>
      </c>
      <c r="B52" s="372"/>
      <c r="C52" s="372"/>
      <c r="D52" s="372"/>
      <c r="E52" s="372"/>
      <c r="F52" s="372"/>
      <c r="G52" s="372"/>
      <c r="H52" s="372"/>
      <c r="I52" s="372"/>
      <c r="J52" s="372"/>
      <c r="K52" s="372"/>
      <c r="L52" s="372"/>
      <c r="M52" s="372"/>
      <c r="N52" s="452"/>
      <c r="O52" s="452"/>
      <c r="P52" s="452"/>
    </row>
    <row r="53" spans="1:16" s="152" customFormat="1" ht="15">
      <c r="A53" s="151"/>
      <c r="B53" s="157"/>
      <c r="C53" s="157"/>
      <c r="D53" s="157"/>
      <c r="E53" s="157"/>
      <c r="F53" s="157"/>
      <c r="G53" s="157"/>
      <c r="H53" s="157"/>
      <c r="I53" s="157"/>
      <c r="J53" s="157"/>
      <c r="K53" s="157"/>
      <c r="L53" s="157"/>
      <c r="M53" s="157"/>
      <c r="N53" s="452">
        <v>2022</v>
      </c>
      <c r="O53" s="452">
        <v>2023</v>
      </c>
      <c r="P53" s="452">
        <v>2024</v>
      </c>
    </row>
    <row r="54" spans="1:16" s="152" customFormat="1" ht="84.75" customHeight="1">
      <c r="A54" s="358" t="s">
        <v>1419</v>
      </c>
      <c r="B54" s="365"/>
      <c r="C54" s="365"/>
      <c r="D54" s="365"/>
      <c r="E54" s="365"/>
      <c r="F54" s="365"/>
      <c r="G54" s="365"/>
      <c r="H54" s="365"/>
      <c r="I54" s="365"/>
      <c r="J54" s="365"/>
      <c r="K54" s="365"/>
      <c r="L54" s="365"/>
      <c r="M54" s="365"/>
      <c r="N54" s="459">
        <f>'№4 вед 2022-2024'!G185</f>
        <v>2364529.12</v>
      </c>
      <c r="O54" s="459">
        <f>'№4 вед 2022-2024'!H185</f>
        <v>2364528.12</v>
      </c>
      <c r="P54" s="459">
        <f>'№4 вед 2022-2024'!I185</f>
        <v>2364528.12</v>
      </c>
    </row>
    <row r="55" spans="1:16" s="158" customFormat="1" ht="15">
      <c r="A55" s="150"/>
      <c r="B55" s="155"/>
      <c r="C55" s="155"/>
      <c r="D55" s="155"/>
      <c r="E55" s="155"/>
      <c r="F55" s="155"/>
      <c r="G55" s="155"/>
      <c r="H55" s="155"/>
      <c r="I55" s="155"/>
      <c r="J55" s="155"/>
      <c r="K55" s="155"/>
      <c r="L55" s="155"/>
      <c r="M55" s="155"/>
      <c r="N55" s="160"/>
      <c r="O55" s="160"/>
      <c r="P55" s="160"/>
    </row>
    <row r="56" spans="1:16" s="159" customFormat="1" ht="15">
      <c r="A56" s="356" t="s">
        <v>1394</v>
      </c>
      <c r="B56" s="356"/>
      <c r="C56" s="356"/>
      <c r="D56" s="356"/>
      <c r="E56" s="356"/>
      <c r="F56" s="356"/>
      <c r="G56" s="356"/>
      <c r="H56" s="356"/>
      <c r="I56" s="356"/>
      <c r="J56" s="356"/>
      <c r="K56" s="356"/>
      <c r="L56" s="356"/>
      <c r="M56" s="356"/>
      <c r="N56" s="160"/>
      <c r="O56" s="160"/>
      <c r="P56" s="160"/>
    </row>
    <row r="57" spans="1:16" s="159" customFormat="1" ht="15">
      <c r="A57" s="151"/>
      <c r="B57" s="151"/>
      <c r="C57" s="151"/>
      <c r="D57" s="151"/>
      <c r="E57" s="151"/>
      <c r="F57" s="151"/>
      <c r="G57" s="151"/>
      <c r="H57" s="151"/>
      <c r="I57" s="151"/>
      <c r="J57" s="151"/>
      <c r="K57" s="151"/>
      <c r="L57" s="151"/>
      <c r="M57" s="151"/>
      <c r="N57" s="160"/>
      <c r="O57" s="160"/>
      <c r="P57" s="160"/>
    </row>
    <row r="58" spans="1:16" s="159" customFormat="1" ht="68.25" customHeight="1">
      <c r="A58" s="357" t="s">
        <v>1367</v>
      </c>
      <c r="B58" s="357"/>
      <c r="C58" s="357"/>
      <c r="D58" s="357"/>
      <c r="E58" s="357"/>
      <c r="F58" s="357"/>
      <c r="G58" s="357"/>
      <c r="H58" s="357"/>
      <c r="I58" s="357"/>
      <c r="J58" s="357"/>
      <c r="K58" s="357"/>
      <c r="L58" s="357"/>
      <c r="M58" s="357"/>
      <c r="N58" s="160"/>
      <c r="O58" s="160"/>
      <c r="P58" s="160"/>
    </row>
    <row r="59" spans="1:16" s="152" customFormat="1" ht="15">
      <c r="A59" s="358"/>
      <c r="B59" s="358"/>
      <c r="C59" s="358"/>
      <c r="D59" s="358"/>
      <c r="E59" s="358"/>
      <c r="F59" s="358"/>
      <c r="G59" s="358"/>
      <c r="H59" s="358"/>
      <c r="I59" s="358"/>
      <c r="J59" s="358"/>
      <c r="K59" s="358"/>
      <c r="L59" s="358"/>
      <c r="M59" s="358"/>
      <c r="N59" s="452"/>
      <c r="O59" s="452"/>
      <c r="P59" s="452"/>
    </row>
    <row r="60" spans="1:16" s="152" customFormat="1" ht="152.25" customHeight="1">
      <c r="A60" s="357" t="s">
        <v>1420</v>
      </c>
      <c r="B60" s="357"/>
      <c r="C60" s="357"/>
      <c r="D60" s="357"/>
      <c r="E60" s="357"/>
      <c r="F60" s="357"/>
      <c r="G60" s="357"/>
      <c r="H60" s="357"/>
      <c r="I60" s="357"/>
      <c r="J60" s="357"/>
      <c r="K60" s="357"/>
      <c r="L60" s="357"/>
      <c r="M60" s="357"/>
      <c r="N60" s="452"/>
      <c r="O60" s="452"/>
      <c r="P60" s="452"/>
    </row>
    <row r="61" spans="1:16" s="152" customFormat="1" ht="152.25" customHeight="1">
      <c r="A61" s="357" t="s">
        <v>1421</v>
      </c>
      <c r="B61" s="357"/>
      <c r="C61" s="357"/>
      <c r="D61" s="357"/>
      <c r="E61" s="357"/>
      <c r="F61" s="357"/>
      <c r="G61" s="357"/>
      <c r="H61" s="357"/>
      <c r="I61" s="357"/>
      <c r="J61" s="357"/>
      <c r="K61" s="357"/>
      <c r="L61" s="357"/>
      <c r="M61" s="357"/>
      <c r="N61" s="452"/>
      <c r="O61" s="452"/>
      <c r="P61" s="452"/>
    </row>
    <row r="62" spans="1:16" s="152" customFormat="1" ht="85.5" customHeight="1">
      <c r="A62" s="357" t="s">
        <v>1422</v>
      </c>
      <c r="B62" s="357"/>
      <c r="C62" s="357"/>
      <c r="D62" s="357"/>
      <c r="E62" s="357"/>
      <c r="F62" s="357"/>
      <c r="G62" s="357"/>
      <c r="H62" s="357"/>
      <c r="I62" s="357"/>
      <c r="J62" s="357"/>
      <c r="K62" s="357"/>
      <c r="L62" s="357"/>
      <c r="M62" s="357"/>
      <c r="N62" s="452"/>
      <c r="O62" s="452"/>
      <c r="P62" s="452"/>
    </row>
    <row r="63" spans="1:16" s="152" customFormat="1" ht="114.75" customHeight="1">
      <c r="A63" s="357" t="s">
        <v>1423</v>
      </c>
      <c r="B63" s="357"/>
      <c r="C63" s="357"/>
      <c r="D63" s="357"/>
      <c r="E63" s="357"/>
      <c r="F63" s="357"/>
      <c r="G63" s="357"/>
      <c r="H63" s="357"/>
      <c r="I63" s="357"/>
      <c r="J63" s="357"/>
      <c r="K63" s="357"/>
      <c r="L63" s="357"/>
      <c r="M63" s="357"/>
      <c r="N63" s="452"/>
      <c r="O63" s="452"/>
      <c r="P63" s="452"/>
    </row>
    <row r="64" spans="1:16" s="152" customFormat="1" ht="102.75" customHeight="1">
      <c r="A64" s="357" t="s">
        <v>1424</v>
      </c>
      <c r="B64" s="357"/>
      <c r="C64" s="357"/>
      <c r="D64" s="357"/>
      <c r="E64" s="357"/>
      <c r="F64" s="357"/>
      <c r="G64" s="357"/>
      <c r="H64" s="357"/>
      <c r="I64" s="357"/>
      <c r="J64" s="357"/>
      <c r="K64" s="357"/>
      <c r="L64" s="357"/>
      <c r="M64" s="357"/>
      <c r="N64" s="452"/>
      <c r="O64" s="452"/>
      <c r="P64" s="452"/>
    </row>
    <row r="65" spans="1:16" s="152" customFormat="1" ht="38.25" customHeight="1">
      <c r="A65" s="357" t="s">
        <v>1425</v>
      </c>
      <c r="B65" s="357"/>
      <c r="C65" s="357"/>
      <c r="D65" s="357"/>
      <c r="E65" s="357"/>
      <c r="F65" s="357"/>
      <c r="G65" s="357"/>
      <c r="H65" s="357"/>
      <c r="I65" s="357"/>
      <c r="J65" s="357"/>
      <c r="K65" s="357"/>
      <c r="L65" s="357"/>
      <c r="M65" s="357"/>
      <c r="N65" s="452"/>
      <c r="O65" s="452"/>
      <c r="P65" s="452"/>
    </row>
    <row r="66" spans="1:16" s="152" customFormat="1" ht="72.75" customHeight="1">
      <c r="A66" s="365" t="s">
        <v>1426</v>
      </c>
      <c r="B66" s="365"/>
      <c r="C66" s="365"/>
      <c r="D66" s="365"/>
      <c r="E66" s="365"/>
      <c r="F66" s="365"/>
      <c r="G66" s="365"/>
      <c r="H66" s="365"/>
      <c r="I66" s="365"/>
      <c r="J66" s="365"/>
      <c r="K66" s="365"/>
      <c r="L66" s="365"/>
      <c r="M66" s="365"/>
      <c r="N66" s="452"/>
      <c r="O66" s="452"/>
      <c r="P66" s="452"/>
    </row>
    <row r="67" spans="1:16" s="152" customFormat="1" ht="186" customHeight="1">
      <c r="A67" s="357" t="s">
        <v>1427</v>
      </c>
      <c r="B67" s="357"/>
      <c r="C67" s="357"/>
      <c r="D67" s="357"/>
      <c r="E67" s="357"/>
      <c r="F67" s="357"/>
      <c r="G67" s="357"/>
      <c r="H67" s="357"/>
      <c r="I67" s="357"/>
      <c r="J67" s="357"/>
      <c r="K67" s="357"/>
      <c r="L67" s="357"/>
      <c r="M67" s="357"/>
      <c r="N67" s="452"/>
      <c r="O67" s="452"/>
      <c r="P67" s="452"/>
    </row>
    <row r="68" spans="1:16" s="152" customFormat="1" ht="57" customHeight="1">
      <c r="A68" s="357" t="s">
        <v>1429</v>
      </c>
      <c r="B68" s="357"/>
      <c r="C68" s="357"/>
      <c r="D68" s="357"/>
      <c r="E68" s="357"/>
      <c r="F68" s="357"/>
      <c r="G68" s="357"/>
      <c r="H68" s="357"/>
      <c r="I68" s="357"/>
      <c r="J68" s="357"/>
      <c r="K68" s="357"/>
      <c r="L68" s="357"/>
      <c r="M68" s="357"/>
      <c r="N68" s="452"/>
      <c r="O68" s="452"/>
      <c r="P68" s="452"/>
    </row>
    <row r="69" spans="1:16" s="152" customFormat="1" ht="127.5" customHeight="1">
      <c r="A69" s="357" t="s">
        <v>1428</v>
      </c>
      <c r="B69" s="357"/>
      <c r="C69" s="357"/>
      <c r="D69" s="357"/>
      <c r="E69" s="357"/>
      <c r="F69" s="357"/>
      <c r="G69" s="357"/>
      <c r="H69" s="357"/>
      <c r="I69" s="357"/>
      <c r="J69" s="357"/>
      <c r="K69" s="357"/>
      <c r="L69" s="357"/>
      <c r="M69" s="357"/>
      <c r="N69" s="452"/>
      <c r="O69" s="452"/>
      <c r="P69" s="452"/>
    </row>
    <row r="70" spans="1:16" s="152" customFormat="1" ht="137.25" customHeight="1">
      <c r="A70" s="357" t="s">
        <v>1070</v>
      </c>
      <c r="B70" s="357"/>
      <c r="C70" s="357"/>
      <c r="D70" s="357"/>
      <c r="E70" s="357"/>
      <c r="F70" s="357"/>
      <c r="G70" s="357"/>
      <c r="H70" s="357"/>
      <c r="I70" s="357"/>
      <c r="J70" s="357"/>
      <c r="K70" s="357"/>
      <c r="L70" s="357"/>
      <c r="M70" s="357"/>
      <c r="N70" s="452"/>
      <c r="O70" s="452"/>
      <c r="P70" s="452"/>
    </row>
    <row r="71" spans="1:16" s="152" customFormat="1" ht="119.25" customHeight="1">
      <c r="A71" s="357" t="s">
        <v>1071</v>
      </c>
      <c r="B71" s="357"/>
      <c r="C71" s="357"/>
      <c r="D71" s="357"/>
      <c r="E71" s="357"/>
      <c r="F71" s="357"/>
      <c r="G71" s="357"/>
      <c r="H71" s="357"/>
      <c r="I71" s="357"/>
      <c r="J71" s="357"/>
      <c r="K71" s="357"/>
      <c r="L71" s="357"/>
      <c r="M71" s="357"/>
      <c r="N71" s="452"/>
      <c r="O71" s="452"/>
      <c r="P71" s="452"/>
    </row>
    <row r="72" spans="1:16" s="152" customFormat="1" ht="48.75" customHeight="1">
      <c r="A72" s="357" t="s">
        <v>1170</v>
      </c>
      <c r="B72" s="357"/>
      <c r="C72" s="357"/>
      <c r="D72" s="357"/>
      <c r="E72" s="357"/>
      <c r="F72" s="357"/>
      <c r="G72" s="357"/>
      <c r="H72" s="357"/>
      <c r="I72" s="357"/>
      <c r="J72" s="357"/>
      <c r="K72" s="357"/>
      <c r="L72" s="357"/>
      <c r="M72" s="357"/>
      <c r="N72" s="452"/>
      <c r="O72" s="452"/>
      <c r="P72" s="452"/>
    </row>
    <row r="73" spans="1:16" s="152" customFormat="1" ht="48.75" customHeight="1">
      <c r="A73" s="357" t="s">
        <v>1430</v>
      </c>
      <c r="B73" s="357"/>
      <c r="C73" s="357"/>
      <c r="D73" s="357"/>
      <c r="E73" s="357"/>
      <c r="F73" s="357"/>
      <c r="G73" s="357"/>
      <c r="H73" s="357"/>
      <c r="I73" s="357"/>
      <c r="J73" s="357"/>
      <c r="K73" s="357"/>
      <c r="L73" s="357"/>
      <c r="M73" s="357"/>
      <c r="N73" s="452"/>
      <c r="O73" s="452"/>
      <c r="P73" s="452"/>
    </row>
    <row r="74" spans="1:16" s="152" customFormat="1" ht="72.75" customHeight="1">
      <c r="A74" s="357" t="s">
        <v>1431</v>
      </c>
      <c r="B74" s="357"/>
      <c r="C74" s="357"/>
      <c r="D74" s="357"/>
      <c r="E74" s="357"/>
      <c r="F74" s="357"/>
      <c r="G74" s="357"/>
      <c r="H74" s="357"/>
      <c r="I74" s="357"/>
      <c r="J74" s="357"/>
      <c r="K74" s="357"/>
      <c r="L74" s="357"/>
      <c r="M74" s="357"/>
      <c r="N74" s="452"/>
      <c r="O74" s="452"/>
      <c r="P74" s="452"/>
    </row>
    <row r="75" spans="1:16" s="152" customFormat="1" ht="72.75" customHeight="1">
      <c r="A75" s="357" t="s">
        <v>1432</v>
      </c>
      <c r="B75" s="357"/>
      <c r="C75" s="357"/>
      <c r="D75" s="357"/>
      <c r="E75" s="357"/>
      <c r="F75" s="357"/>
      <c r="G75" s="357"/>
      <c r="H75" s="357"/>
      <c r="I75" s="357"/>
      <c r="J75" s="357"/>
      <c r="K75" s="357"/>
      <c r="L75" s="357"/>
      <c r="M75" s="357"/>
      <c r="N75" s="452"/>
      <c r="O75" s="452"/>
      <c r="P75" s="452"/>
    </row>
    <row r="76" spans="1:16" s="152" customFormat="1" ht="15">
      <c r="A76" s="370"/>
      <c r="B76" s="370"/>
      <c r="C76" s="370"/>
      <c r="D76" s="370"/>
      <c r="E76" s="370"/>
      <c r="F76" s="370"/>
      <c r="G76" s="370"/>
      <c r="H76" s="370"/>
      <c r="I76" s="370"/>
      <c r="J76" s="370"/>
      <c r="K76" s="370"/>
      <c r="L76" s="370"/>
      <c r="M76" s="370"/>
      <c r="N76" s="452"/>
      <c r="O76" s="452"/>
      <c r="P76" s="452"/>
    </row>
    <row r="77" spans="1:16" s="152" customFormat="1" ht="59.25" customHeight="1">
      <c r="A77" s="367" t="s">
        <v>1395</v>
      </c>
      <c r="B77" s="367"/>
      <c r="C77" s="367"/>
      <c r="D77" s="367"/>
      <c r="E77" s="367"/>
      <c r="F77" s="367"/>
      <c r="G77" s="367"/>
      <c r="H77" s="367"/>
      <c r="I77" s="367"/>
      <c r="J77" s="367"/>
      <c r="K77" s="367"/>
      <c r="L77" s="367"/>
      <c r="M77" s="367"/>
      <c r="N77" s="452"/>
      <c r="O77" s="452"/>
      <c r="P77" s="452"/>
    </row>
    <row r="78" spans="1:16" s="152" customFormat="1" ht="9.75" customHeight="1">
      <c r="A78" s="160"/>
      <c r="B78" s="160"/>
      <c r="C78" s="160"/>
      <c r="D78" s="160"/>
      <c r="E78" s="160"/>
      <c r="F78" s="160"/>
      <c r="G78" s="160"/>
      <c r="H78" s="160"/>
      <c r="I78" s="160"/>
      <c r="J78" s="160"/>
      <c r="K78" s="160"/>
      <c r="L78" s="160"/>
      <c r="M78" s="160"/>
      <c r="N78" s="452"/>
      <c r="O78" s="452"/>
      <c r="P78" s="452"/>
    </row>
    <row r="79" spans="1:16" s="152" customFormat="1" ht="84" customHeight="1">
      <c r="A79" s="365" t="s">
        <v>1433</v>
      </c>
      <c r="B79" s="365"/>
      <c r="C79" s="365"/>
      <c r="D79" s="365"/>
      <c r="E79" s="365"/>
      <c r="F79" s="365"/>
      <c r="G79" s="365"/>
      <c r="H79" s="365"/>
      <c r="I79" s="365"/>
      <c r="J79" s="365"/>
      <c r="K79" s="365"/>
      <c r="L79" s="365"/>
      <c r="M79" s="365"/>
      <c r="N79" s="452"/>
      <c r="O79" s="452"/>
      <c r="P79" s="452"/>
    </row>
    <row r="80" spans="1:16" s="152" customFormat="1" ht="15">
      <c r="A80" s="155"/>
      <c r="B80" s="155"/>
      <c r="C80" s="155"/>
      <c r="D80" s="155"/>
      <c r="E80" s="155"/>
      <c r="F80" s="155"/>
      <c r="G80" s="155"/>
      <c r="H80" s="155"/>
      <c r="I80" s="155"/>
      <c r="J80" s="155"/>
      <c r="K80" s="155"/>
      <c r="L80" s="155"/>
      <c r="M80" s="155"/>
      <c r="N80" s="452"/>
      <c r="O80" s="452"/>
      <c r="P80" s="452"/>
    </row>
    <row r="81" spans="1:16" s="152" customFormat="1" ht="60.75" customHeight="1">
      <c r="A81" s="367" t="s">
        <v>1396</v>
      </c>
      <c r="B81" s="368"/>
      <c r="C81" s="368"/>
      <c r="D81" s="368"/>
      <c r="E81" s="368"/>
      <c r="F81" s="368"/>
      <c r="G81" s="368"/>
      <c r="H81" s="368"/>
      <c r="I81" s="368"/>
      <c r="J81" s="368"/>
      <c r="K81" s="368"/>
      <c r="L81" s="368"/>
      <c r="M81" s="368"/>
      <c r="N81" s="452"/>
      <c r="O81" s="452"/>
      <c r="P81" s="452"/>
    </row>
    <row r="82" spans="1:16" s="152" customFormat="1" ht="102.75" customHeight="1">
      <c r="A82" s="369" t="s">
        <v>1368</v>
      </c>
      <c r="B82" s="369"/>
      <c r="C82" s="369"/>
      <c r="D82" s="369"/>
      <c r="E82" s="369"/>
      <c r="F82" s="369"/>
      <c r="G82" s="369"/>
      <c r="H82" s="369"/>
      <c r="I82" s="369"/>
      <c r="J82" s="369"/>
      <c r="K82" s="369"/>
      <c r="L82" s="369"/>
      <c r="M82" s="369"/>
      <c r="N82" s="452"/>
      <c r="O82" s="452"/>
      <c r="P82" s="452"/>
    </row>
    <row r="83" spans="1:16" s="152" customFormat="1" ht="12" customHeight="1">
      <c r="A83" s="155"/>
      <c r="B83" s="155"/>
      <c r="C83" s="155"/>
      <c r="D83" s="155"/>
      <c r="E83" s="155"/>
      <c r="F83" s="155"/>
      <c r="G83" s="155"/>
      <c r="H83" s="155"/>
      <c r="I83" s="155"/>
      <c r="J83" s="155"/>
      <c r="K83" s="155"/>
      <c r="L83" s="155"/>
      <c r="M83" s="155"/>
      <c r="N83" s="452"/>
      <c r="O83" s="452"/>
      <c r="P83" s="452"/>
    </row>
    <row r="84" spans="1:16" s="152" customFormat="1" ht="15">
      <c r="A84" s="367" t="s">
        <v>1397</v>
      </c>
      <c r="B84" s="368"/>
      <c r="C84" s="368"/>
      <c r="D84" s="368"/>
      <c r="E84" s="368"/>
      <c r="F84" s="368"/>
      <c r="G84" s="368"/>
      <c r="H84" s="368"/>
      <c r="I84" s="368"/>
      <c r="J84" s="368"/>
      <c r="K84" s="368"/>
      <c r="L84" s="368"/>
      <c r="M84" s="368"/>
      <c r="N84" s="452"/>
      <c r="O84" s="452"/>
      <c r="P84" s="452"/>
    </row>
    <row r="85" spans="1:16" s="152" customFormat="1" ht="15">
      <c r="A85" s="157"/>
      <c r="B85" s="161"/>
      <c r="C85" s="161"/>
      <c r="D85" s="161"/>
      <c r="E85" s="161"/>
      <c r="F85" s="161"/>
      <c r="G85" s="161"/>
      <c r="H85" s="161"/>
      <c r="I85" s="161"/>
      <c r="J85" s="161"/>
      <c r="K85" s="161"/>
      <c r="L85" s="161"/>
      <c r="M85" s="161"/>
      <c r="N85" s="452"/>
      <c r="O85" s="452"/>
      <c r="P85" s="452"/>
    </row>
    <row r="86" spans="1:16" s="152" customFormat="1" ht="136.5" customHeight="1">
      <c r="A86" s="365" t="s">
        <v>1434</v>
      </c>
      <c r="B86" s="365"/>
      <c r="C86" s="365"/>
      <c r="D86" s="365"/>
      <c r="E86" s="365"/>
      <c r="F86" s="365"/>
      <c r="G86" s="365"/>
      <c r="H86" s="365"/>
      <c r="I86" s="365"/>
      <c r="J86" s="365"/>
      <c r="K86" s="365"/>
      <c r="L86" s="365"/>
      <c r="M86" s="365"/>
      <c r="N86" s="452"/>
      <c r="O86" s="452"/>
      <c r="P86" s="452"/>
    </row>
    <row r="87" spans="1:16" s="152" customFormat="1" ht="8.25" customHeight="1">
      <c r="A87" s="155"/>
      <c r="B87" s="155"/>
      <c r="C87" s="155"/>
      <c r="D87" s="155"/>
      <c r="E87" s="155"/>
      <c r="F87" s="155"/>
      <c r="G87" s="155"/>
      <c r="H87" s="155"/>
      <c r="I87" s="155"/>
      <c r="J87" s="155"/>
      <c r="K87" s="155"/>
      <c r="L87" s="155"/>
      <c r="M87" s="155"/>
      <c r="N87" s="452"/>
      <c r="O87" s="452"/>
      <c r="P87" s="452"/>
    </row>
    <row r="88" spans="1:16" s="152" customFormat="1" ht="36" customHeight="1">
      <c r="A88" s="356" t="s">
        <v>1398</v>
      </c>
      <c r="B88" s="356"/>
      <c r="C88" s="356"/>
      <c r="D88" s="356"/>
      <c r="E88" s="356"/>
      <c r="F88" s="356"/>
      <c r="G88" s="356"/>
      <c r="H88" s="356"/>
      <c r="I88" s="356"/>
      <c r="J88" s="356"/>
      <c r="K88" s="356"/>
      <c r="L88" s="356"/>
      <c r="M88" s="356"/>
      <c r="N88" s="452"/>
      <c r="O88" s="452"/>
      <c r="P88" s="452"/>
    </row>
    <row r="89" spans="1:16" s="152" customFormat="1" ht="15">
      <c r="A89" s="151"/>
      <c r="B89" s="151"/>
      <c r="C89" s="151"/>
      <c r="D89" s="151"/>
      <c r="E89" s="151"/>
      <c r="F89" s="151"/>
      <c r="G89" s="151"/>
      <c r="H89" s="151"/>
      <c r="I89" s="151"/>
      <c r="J89" s="151"/>
      <c r="K89" s="151"/>
      <c r="L89" s="151"/>
      <c r="M89" s="151"/>
      <c r="N89" s="452"/>
      <c r="O89" s="452"/>
      <c r="P89" s="452"/>
    </row>
    <row r="90" spans="1:16" s="152" customFormat="1" ht="162" customHeight="1">
      <c r="A90" s="365" t="s">
        <v>1072</v>
      </c>
      <c r="B90" s="365"/>
      <c r="C90" s="365"/>
      <c r="D90" s="365"/>
      <c r="E90" s="365"/>
      <c r="F90" s="365"/>
      <c r="G90" s="365"/>
      <c r="H90" s="365"/>
      <c r="I90" s="365"/>
      <c r="J90" s="365"/>
      <c r="K90" s="365"/>
      <c r="L90" s="365"/>
      <c r="M90" s="365"/>
      <c r="N90" s="452"/>
      <c r="O90" s="452"/>
      <c r="P90" s="452"/>
    </row>
    <row r="91" spans="1:16" s="152" customFormat="1" ht="73.5" customHeight="1">
      <c r="A91" s="365" t="s">
        <v>1073</v>
      </c>
      <c r="B91" s="365"/>
      <c r="C91" s="365"/>
      <c r="D91" s="365"/>
      <c r="E91" s="365"/>
      <c r="F91" s="365"/>
      <c r="G91" s="365"/>
      <c r="H91" s="365"/>
      <c r="I91" s="365"/>
      <c r="J91" s="365"/>
      <c r="K91" s="365"/>
      <c r="L91" s="365"/>
      <c r="M91" s="365"/>
      <c r="N91" s="452"/>
      <c r="O91" s="452"/>
      <c r="P91" s="452"/>
    </row>
    <row r="92" spans="1:16" s="152" customFormat="1" ht="89.25" customHeight="1">
      <c r="A92" s="365" t="s">
        <v>1074</v>
      </c>
      <c r="B92" s="365"/>
      <c r="C92" s="365"/>
      <c r="D92" s="365"/>
      <c r="E92" s="365"/>
      <c r="F92" s="365"/>
      <c r="G92" s="365"/>
      <c r="H92" s="365"/>
      <c r="I92" s="365"/>
      <c r="J92" s="365"/>
      <c r="K92" s="365"/>
      <c r="L92" s="365"/>
      <c r="M92" s="365"/>
      <c r="N92" s="452"/>
      <c r="O92" s="452"/>
      <c r="P92" s="452"/>
    </row>
    <row r="93" spans="1:16" s="152" customFormat="1" ht="70.5" customHeight="1">
      <c r="A93" s="365" t="s">
        <v>1075</v>
      </c>
      <c r="B93" s="365"/>
      <c r="C93" s="365"/>
      <c r="D93" s="365"/>
      <c r="E93" s="365"/>
      <c r="F93" s="365"/>
      <c r="G93" s="365"/>
      <c r="H93" s="365"/>
      <c r="I93" s="365"/>
      <c r="J93" s="365"/>
      <c r="K93" s="365"/>
      <c r="L93" s="365"/>
      <c r="M93" s="365"/>
      <c r="N93" s="452"/>
      <c r="O93" s="452"/>
      <c r="P93" s="452"/>
    </row>
    <row r="94" spans="1:16" s="152" customFormat="1" ht="66" customHeight="1">
      <c r="A94" s="365" t="s">
        <v>1076</v>
      </c>
      <c r="B94" s="365"/>
      <c r="C94" s="365"/>
      <c r="D94" s="365"/>
      <c r="E94" s="365"/>
      <c r="F94" s="365"/>
      <c r="G94" s="365"/>
      <c r="H94" s="365"/>
      <c r="I94" s="365"/>
      <c r="J94" s="365"/>
      <c r="K94" s="365"/>
      <c r="L94" s="365"/>
      <c r="M94" s="365"/>
      <c r="N94" s="452"/>
      <c r="O94" s="452"/>
      <c r="P94" s="452"/>
    </row>
    <row r="95" spans="1:16" s="152" customFormat="1" ht="15">
      <c r="A95" s="155"/>
      <c r="B95" s="155"/>
      <c r="C95" s="155"/>
      <c r="D95" s="155"/>
      <c r="E95" s="155"/>
      <c r="F95" s="155"/>
      <c r="G95" s="155"/>
      <c r="H95" s="155"/>
      <c r="I95" s="155"/>
      <c r="J95" s="155"/>
      <c r="K95" s="155"/>
      <c r="L95" s="155"/>
      <c r="M95" s="155"/>
      <c r="N95" s="452"/>
      <c r="O95" s="452"/>
      <c r="P95" s="452"/>
    </row>
    <row r="96" spans="1:16" s="152" customFormat="1" ht="15">
      <c r="A96" s="366" t="s">
        <v>1399</v>
      </c>
      <c r="B96" s="366"/>
      <c r="C96" s="366"/>
      <c r="D96" s="366"/>
      <c r="E96" s="366"/>
      <c r="F96" s="366"/>
      <c r="G96" s="366"/>
      <c r="H96" s="366"/>
      <c r="I96" s="366"/>
      <c r="J96" s="366"/>
      <c r="K96" s="366"/>
      <c r="L96" s="366"/>
      <c r="M96" s="366"/>
      <c r="N96" s="452"/>
      <c r="O96" s="452"/>
      <c r="P96" s="452"/>
    </row>
    <row r="97" spans="1:16" s="152" customFormat="1" ht="12.75" customHeight="1">
      <c r="A97" s="155"/>
      <c r="B97" s="155"/>
      <c r="C97" s="155"/>
      <c r="D97" s="155"/>
      <c r="E97" s="155"/>
      <c r="F97" s="155"/>
      <c r="G97" s="155"/>
      <c r="H97" s="155"/>
      <c r="I97" s="155"/>
      <c r="J97" s="155"/>
      <c r="K97" s="155"/>
      <c r="L97" s="155"/>
      <c r="M97" s="155"/>
      <c r="N97" s="452"/>
      <c r="O97" s="452"/>
      <c r="P97" s="452"/>
    </row>
    <row r="98" spans="1:16" s="152" customFormat="1" ht="88.5" customHeight="1">
      <c r="A98" s="365" t="s">
        <v>1369</v>
      </c>
      <c r="B98" s="365"/>
      <c r="C98" s="365"/>
      <c r="D98" s="365"/>
      <c r="E98" s="365"/>
      <c r="F98" s="365"/>
      <c r="G98" s="365"/>
      <c r="H98" s="365"/>
      <c r="I98" s="365"/>
      <c r="J98" s="365"/>
      <c r="K98" s="365"/>
      <c r="L98" s="365"/>
      <c r="M98" s="365"/>
      <c r="N98" s="452"/>
      <c r="O98" s="452"/>
      <c r="P98" s="452"/>
    </row>
    <row r="99" spans="1:16" s="152" customFormat="1" ht="87.75" customHeight="1">
      <c r="A99" s="365" t="s">
        <v>1370</v>
      </c>
      <c r="B99" s="365"/>
      <c r="C99" s="365"/>
      <c r="D99" s="365"/>
      <c r="E99" s="365"/>
      <c r="F99" s="365"/>
      <c r="G99" s="365"/>
      <c r="H99" s="365"/>
      <c r="I99" s="365"/>
      <c r="J99" s="365"/>
      <c r="K99" s="365"/>
      <c r="L99" s="365"/>
      <c r="M99" s="365"/>
      <c r="N99" s="452"/>
      <c r="O99" s="452"/>
      <c r="P99" s="452"/>
    </row>
    <row r="100" spans="1:16" s="152" customFormat="1" ht="72.75" customHeight="1">
      <c r="A100" s="365" t="s">
        <v>1371</v>
      </c>
      <c r="B100" s="365"/>
      <c r="C100" s="365"/>
      <c r="D100" s="365"/>
      <c r="E100" s="365"/>
      <c r="F100" s="365"/>
      <c r="G100" s="365"/>
      <c r="H100" s="365"/>
      <c r="I100" s="365"/>
      <c r="J100" s="365"/>
      <c r="K100" s="365"/>
      <c r="L100" s="365"/>
      <c r="M100" s="365"/>
      <c r="N100" s="452"/>
      <c r="O100" s="452"/>
      <c r="P100" s="452"/>
    </row>
    <row r="101" spans="1:16" s="152" customFormat="1" ht="15">
      <c r="A101" s="155"/>
      <c r="B101" s="155"/>
      <c r="C101" s="155"/>
      <c r="D101" s="155"/>
      <c r="E101" s="155"/>
      <c r="F101" s="155"/>
      <c r="G101" s="155"/>
      <c r="H101" s="155"/>
      <c r="I101" s="155"/>
      <c r="J101" s="155"/>
      <c r="K101" s="155"/>
      <c r="L101" s="155"/>
      <c r="M101" s="155"/>
      <c r="N101" s="452"/>
      <c r="O101" s="452"/>
      <c r="P101" s="452"/>
    </row>
    <row r="102" spans="1:16" s="152" customFormat="1" ht="15">
      <c r="A102" s="356" t="s">
        <v>1400</v>
      </c>
      <c r="B102" s="356"/>
      <c r="C102" s="356"/>
      <c r="D102" s="356"/>
      <c r="E102" s="356"/>
      <c r="F102" s="356"/>
      <c r="G102" s="356"/>
      <c r="H102" s="356"/>
      <c r="I102" s="356"/>
      <c r="J102" s="356"/>
      <c r="K102" s="356"/>
      <c r="L102" s="356"/>
      <c r="M102" s="356"/>
      <c r="N102" s="452"/>
      <c r="O102" s="452"/>
      <c r="P102" s="452"/>
    </row>
    <row r="103" spans="1:16" s="152" customFormat="1" ht="15">
      <c r="A103" s="151"/>
      <c r="B103" s="151"/>
      <c r="C103" s="151"/>
      <c r="D103" s="151"/>
      <c r="E103" s="151"/>
      <c r="F103" s="151"/>
      <c r="G103" s="151"/>
      <c r="H103" s="151"/>
      <c r="I103" s="151"/>
      <c r="J103" s="151"/>
      <c r="K103" s="151"/>
      <c r="L103" s="151"/>
      <c r="M103" s="151"/>
      <c r="N103" s="452">
        <v>2022</v>
      </c>
      <c r="O103" s="452">
        <v>2023</v>
      </c>
      <c r="P103" s="452">
        <v>2024</v>
      </c>
    </row>
    <row r="104" spans="1:17" s="152" customFormat="1" ht="98.25" customHeight="1">
      <c r="A104" s="357" t="s">
        <v>1516</v>
      </c>
      <c r="B104" s="357"/>
      <c r="C104" s="357"/>
      <c r="D104" s="357"/>
      <c r="E104" s="357"/>
      <c r="F104" s="357"/>
      <c r="G104" s="357"/>
      <c r="H104" s="357"/>
      <c r="I104" s="357"/>
      <c r="J104" s="357"/>
      <c r="K104" s="357"/>
      <c r="L104" s="357"/>
      <c r="M104" s="357"/>
      <c r="N104" s="454">
        <f>'№4 вед 2022-2024'!G477</f>
        <v>20886862</v>
      </c>
      <c r="O104" s="454">
        <f>'№4 вед 2022-2024'!H477</f>
        <v>20886862</v>
      </c>
      <c r="P104" s="454">
        <f>'№4 вед 2022-2024'!I477</f>
        <v>20886862</v>
      </c>
      <c r="Q104" s="152" t="s">
        <v>1402</v>
      </c>
    </row>
    <row r="105" spans="1:17" s="152" customFormat="1" ht="51.75" customHeight="1">
      <c r="A105" s="358" t="s">
        <v>1403</v>
      </c>
      <c r="B105" s="358"/>
      <c r="C105" s="358"/>
      <c r="D105" s="358"/>
      <c r="E105" s="358"/>
      <c r="F105" s="358"/>
      <c r="G105" s="358"/>
      <c r="H105" s="358"/>
      <c r="I105" s="358"/>
      <c r="J105" s="358"/>
      <c r="K105" s="358"/>
      <c r="L105" s="358"/>
      <c r="M105" s="358"/>
      <c r="N105" s="454">
        <f>'№4 вед 2022-2024'!G474</f>
        <v>17150200</v>
      </c>
      <c r="O105" s="454">
        <f>'№4 вед 2022-2024'!H474</f>
        <v>13720200</v>
      </c>
      <c r="P105" s="454">
        <f>'№4 вед 2022-2024'!I474</f>
        <v>13720200</v>
      </c>
      <c r="Q105" s="152" t="s">
        <v>1401</v>
      </c>
    </row>
    <row r="106" spans="1:16" s="152" customFormat="1" ht="81" customHeight="1">
      <c r="A106" s="357" t="s">
        <v>1404</v>
      </c>
      <c r="B106" s="357"/>
      <c r="C106" s="357"/>
      <c r="D106" s="357"/>
      <c r="E106" s="357"/>
      <c r="F106" s="357"/>
      <c r="G106" s="357"/>
      <c r="H106" s="357"/>
      <c r="I106" s="357"/>
      <c r="J106" s="357"/>
      <c r="K106" s="357"/>
      <c r="L106" s="357"/>
      <c r="M106" s="357"/>
      <c r="N106" s="454">
        <f>N104+N105</f>
        <v>38037062</v>
      </c>
      <c r="O106" s="454">
        <f>O104+O105</f>
        <v>34607062</v>
      </c>
      <c r="P106" s="454">
        <f>P104+P105</f>
        <v>34607062</v>
      </c>
    </row>
    <row r="107" spans="1:16" s="152" customFormat="1" ht="15">
      <c r="A107" s="151"/>
      <c r="B107" s="151"/>
      <c r="C107" s="151"/>
      <c r="D107" s="151"/>
      <c r="E107" s="151"/>
      <c r="F107" s="151"/>
      <c r="G107" s="151"/>
      <c r="H107" s="151"/>
      <c r="I107" s="151"/>
      <c r="J107" s="151"/>
      <c r="K107" s="151"/>
      <c r="L107" s="151"/>
      <c r="M107" s="151"/>
      <c r="N107" s="452"/>
      <c r="O107" s="452"/>
      <c r="P107" s="452"/>
    </row>
    <row r="108" spans="1:16" s="152" customFormat="1" ht="15">
      <c r="A108" s="356" t="s">
        <v>1405</v>
      </c>
      <c r="B108" s="356"/>
      <c r="C108" s="356"/>
      <c r="D108" s="356"/>
      <c r="E108" s="356"/>
      <c r="F108" s="356"/>
      <c r="G108" s="356"/>
      <c r="H108" s="356"/>
      <c r="I108" s="356"/>
      <c r="J108" s="356"/>
      <c r="K108" s="356"/>
      <c r="L108" s="356"/>
      <c r="M108" s="356"/>
      <c r="N108" s="452"/>
      <c r="O108" s="452"/>
      <c r="P108" s="452"/>
    </row>
    <row r="109" spans="1:16" s="152" customFormat="1" ht="15">
      <c r="A109" s="151"/>
      <c r="B109" s="151"/>
      <c r="C109" s="151"/>
      <c r="D109" s="151"/>
      <c r="E109" s="151"/>
      <c r="F109" s="151"/>
      <c r="G109" s="151"/>
      <c r="H109" s="151"/>
      <c r="I109" s="151"/>
      <c r="J109" s="151"/>
      <c r="K109" s="151"/>
      <c r="L109" s="151"/>
      <c r="M109" s="151"/>
      <c r="N109" s="452"/>
      <c r="O109" s="452"/>
      <c r="P109" s="452"/>
    </row>
    <row r="110" spans="1:16" s="152" customFormat="1" ht="37.5" customHeight="1">
      <c r="A110" s="357" t="s">
        <v>1408</v>
      </c>
      <c r="B110" s="357"/>
      <c r="C110" s="357"/>
      <c r="D110" s="357"/>
      <c r="E110" s="357"/>
      <c r="F110" s="357"/>
      <c r="G110" s="357"/>
      <c r="H110" s="357"/>
      <c r="I110" s="357"/>
      <c r="J110" s="357"/>
      <c r="K110" s="357"/>
      <c r="L110" s="357"/>
      <c r="M110" s="357"/>
      <c r="N110" s="454">
        <f>N111+N112</f>
        <v>1109100</v>
      </c>
      <c r="O110" s="454">
        <f>O111+O112</f>
        <v>1165200</v>
      </c>
      <c r="P110" s="454">
        <f>P111+P112</f>
        <v>52200</v>
      </c>
    </row>
    <row r="111" spans="1:16" s="152" customFormat="1" ht="89.25" customHeight="1">
      <c r="A111" s="357" t="s">
        <v>1407</v>
      </c>
      <c r="B111" s="357"/>
      <c r="C111" s="357"/>
      <c r="D111" s="357"/>
      <c r="E111" s="357"/>
      <c r="F111" s="357"/>
      <c r="G111" s="357"/>
      <c r="H111" s="357"/>
      <c r="I111" s="357"/>
      <c r="J111" s="357"/>
      <c r="K111" s="357"/>
      <c r="L111" s="357"/>
      <c r="M111" s="357"/>
      <c r="N111" s="454">
        <f>'№4 вед 2022-2024'!G467</f>
        <v>1056900</v>
      </c>
      <c r="O111" s="454">
        <f>'№4 вед 2022-2024'!H467</f>
        <v>1113000</v>
      </c>
      <c r="P111" s="454">
        <f>'№4 вед 2022-2024'!I467</f>
        <v>0</v>
      </c>
    </row>
    <row r="112" spans="1:16" s="152" customFormat="1" ht="102.75" customHeight="1">
      <c r="A112" s="357" t="s">
        <v>1406</v>
      </c>
      <c r="B112" s="357"/>
      <c r="C112" s="357"/>
      <c r="D112" s="357"/>
      <c r="E112" s="357"/>
      <c r="F112" s="357"/>
      <c r="G112" s="357"/>
      <c r="H112" s="357"/>
      <c r="I112" s="357"/>
      <c r="J112" s="357"/>
      <c r="K112" s="357"/>
      <c r="L112" s="357"/>
      <c r="M112" s="357"/>
      <c r="N112" s="454">
        <f>'№4 вед 2022-2024'!G460</f>
        <v>52200</v>
      </c>
      <c r="O112" s="454">
        <f>'№4 вед 2022-2024'!H460</f>
        <v>52200</v>
      </c>
      <c r="P112" s="454">
        <f>'№4 вед 2022-2024'!I460</f>
        <v>52200</v>
      </c>
    </row>
    <row r="113" spans="1:16" s="152" customFormat="1" ht="15">
      <c r="A113" s="150"/>
      <c r="B113" s="150"/>
      <c r="C113" s="150"/>
      <c r="D113" s="150"/>
      <c r="E113" s="150"/>
      <c r="F113" s="150"/>
      <c r="G113" s="150"/>
      <c r="H113" s="150"/>
      <c r="I113" s="150"/>
      <c r="J113" s="150"/>
      <c r="K113" s="150"/>
      <c r="L113" s="150"/>
      <c r="M113" s="150"/>
      <c r="N113" s="452"/>
      <c r="O113" s="452"/>
      <c r="P113" s="452"/>
    </row>
    <row r="114" spans="1:16" s="162" customFormat="1" ht="15">
      <c r="A114" s="356" t="s">
        <v>1409</v>
      </c>
      <c r="B114" s="356"/>
      <c r="C114" s="356"/>
      <c r="D114" s="356"/>
      <c r="E114" s="356"/>
      <c r="F114" s="356"/>
      <c r="G114" s="356"/>
      <c r="H114" s="356"/>
      <c r="I114" s="356"/>
      <c r="J114" s="356"/>
      <c r="K114" s="356"/>
      <c r="L114" s="356"/>
      <c r="M114" s="356"/>
      <c r="N114" s="452"/>
      <c r="O114" s="452"/>
      <c r="P114" s="452"/>
    </row>
    <row r="115" spans="1:16" s="162" customFormat="1" ht="15">
      <c r="A115" s="151"/>
      <c r="B115" s="151"/>
      <c r="C115" s="151"/>
      <c r="D115" s="151"/>
      <c r="E115" s="151"/>
      <c r="F115" s="151"/>
      <c r="G115" s="151"/>
      <c r="H115" s="151"/>
      <c r="I115" s="151"/>
      <c r="J115" s="151"/>
      <c r="K115" s="151"/>
      <c r="L115" s="151"/>
      <c r="M115" s="151"/>
      <c r="N115" s="452"/>
      <c r="O115" s="452"/>
      <c r="P115" s="452"/>
    </row>
    <row r="116" spans="1:16" s="152" customFormat="1" ht="39" customHeight="1">
      <c r="A116" s="358" t="s">
        <v>1077</v>
      </c>
      <c r="B116" s="358"/>
      <c r="C116" s="358"/>
      <c r="D116" s="358"/>
      <c r="E116" s="358"/>
      <c r="F116" s="358"/>
      <c r="G116" s="358"/>
      <c r="H116" s="358"/>
      <c r="I116" s="358"/>
      <c r="J116" s="358"/>
      <c r="K116" s="358"/>
      <c r="L116" s="358"/>
      <c r="M116" s="358"/>
      <c r="N116" s="452"/>
      <c r="O116" s="452"/>
      <c r="P116" s="452"/>
    </row>
    <row r="117" spans="1:16" s="152" customFormat="1" ht="20.25" customHeight="1">
      <c r="A117" s="358" t="s">
        <v>1372</v>
      </c>
      <c r="B117" s="358"/>
      <c r="C117" s="358"/>
      <c r="D117" s="358"/>
      <c r="E117" s="358"/>
      <c r="F117" s="358"/>
      <c r="G117" s="358"/>
      <c r="H117" s="358"/>
      <c r="I117" s="358"/>
      <c r="J117" s="358"/>
      <c r="K117" s="358"/>
      <c r="L117" s="358"/>
      <c r="M117" s="358"/>
      <c r="N117" s="452"/>
      <c r="O117" s="452"/>
      <c r="P117" s="452"/>
    </row>
    <row r="118" spans="1:17" s="152" customFormat="1" ht="99" customHeight="1">
      <c r="A118" s="357" t="s">
        <v>1509</v>
      </c>
      <c r="B118" s="357"/>
      <c r="C118" s="357"/>
      <c r="D118" s="357"/>
      <c r="E118" s="357"/>
      <c r="F118" s="357"/>
      <c r="G118" s="357"/>
      <c r="H118" s="357"/>
      <c r="I118" s="357"/>
      <c r="J118" s="357"/>
      <c r="K118" s="357"/>
      <c r="L118" s="357"/>
      <c r="M118" s="357"/>
      <c r="N118" s="459">
        <f>'№4 вед 2022-2024'!G483</f>
        <v>82942251</v>
      </c>
      <c r="O118" s="459">
        <f>'№4 вед 2022-2024'!H483</f>
        <v>91444769</v>
      </c>
      <c r="P118" s="459">
        <f>'№4 вед 2022-2024'!I483</f>
        <v>91250854</v>
      </c>
      <c r="Q118" s="178"/>
    </row>
    <row r="119" spans="1:16" s="152" customFormat="1" ht="101.25" customHeight="1">
      <c r="A119" s="357" t="s">
        <v>1435</v>
      </c>
      <c r="B119" s="357"/>
      <c r="C119" s="357"/>
      <c r="D119" s="357"/>
      <c r="E119" s="357"/>
      <c r="F119" s="357"/>
      <c r="G119" s="357"/>
      <c r="H119" s="357"/>
      <c r="I119" s="357"/>
      <c r="J119" s="357"/>
      <c r="K119" s="357"/>
      <c r="L119" s="357"/>
      <c r="M119" s="357"/>
      <c r="N119" s="459"/>
      <c r="O119" s="459"/>
      <c r="P119" s="459"/>
    </row>
    <row r="120" spans="1:16" s="152" customFormat="1" ht="15">
      <c r="A120" s="154"/>
      <c r="B120" s="154"/>
      <c r="C120" s="154"/>
      <c r="D120" s="154"/>
      <c r="E120" s="154"/>
      <c r="F120" s="154"/>
      <c r="G120" s="154"/>
      <c r="H120" s="154"/>
      <c r="I120" s="154"/>
      <c r="J120" s="154"/>
      <c r="K120" s="154"/>
      <c r="L120" s="154"/>
      <c r="M120" s="154"/>
      <c r="N120" s="452"/>
      <c r="O120" s="452"/>
      <c r="P120" s="452"/>
    </row>
    <row r="121" spans="1:16" s="152" customFormat="1" ht="66.75" customHeight="1">
      <c r="A121" s="356" t="s">
        <v>1436</v>
      </c>
      <c r="B121" s="356"/>
      <c r="C121" s="356"/>
      <c r="D121" s="356"/>
      <c r="E121" s="356"/>
      <c r="F121" s="356"/>
      <c r="G121" s="356"/>
      <c r="H121" s="356"/>
      <c r="I121" s="356"/>
      <c r="J121" s="356"/>
      <c r="K121" s="356"/>
      <c r="L121" s="356"/>
      <c r="M121" s="356"/>
      <c r="N121" s="452"/>
      <c r="O121" s="452"/>
      <c r="P121" s="452"/>
    </row>
    <row r="122" spans="1:16" s="152" customFormat="1" ht="15">
      <c r="A122" s="154"/>
      <c r="B122" s="154"/>
      <c r="C122" s="154"/>
      <c r="D122" s="154"/>
      <c r="E122" s="154"/>
      <c r="F122" s="154"/>
      <c r="G122" s="154"/>
      <c r="H122" s="154"/>
      <c r="I122" s="154"/>
      <c r="J122" s="154"/>
      <c r="K122" s="154"/>
      <c r="L122" s="154"/>
      <c r="M122" s="154"/>
      <c r="N122" s="452"/>
      <c r="O122" s="452"/>
      <c r="P122" s="452"/>
    </row>
    <row r="123" spans="1:16" s="152" customFormat="1" ht="321" customHeight="1">
      <c r="A123" s="357" t="s">
        <v>1437</v>
      </c>
      <c r="B123" s="357"/>
      <c r="C123" s="357"/>
      <c r="D123" s="357"/>
      <c r="E123" s="357"/>
      <c r="F123" s="357"/>
      <c r="G123" s="357"/>
      <c r="H123" s="357"/>
      <c r="I123" s="357"/>
      <c r="J123" s="357"/>
      <c r="K123" s="357"/>
      <c r="L123" s="357"/>
      <c r="M123" s="357"/>
      <c r="N123" s="452"/>
      <c r="O123" s="452"/>
      <c r="P123" s="452"/>
    </row>
    <row r="124" spans="1:16" s="152" customFormat="1" ht="15">
      <c r="A124" s="154"/>
      <c r="B124" s="154"/>
      <c r="C124" s="154"/>
      <c r="D124" s="154"/>
      <c r="E124" s="154"/>
      <c r="F124" s="154"/>
      <c r="G124" s="154"/>
      <c r="H124" s="154"/>
      <c r="I124" s="154"/>
      <c r="J124" s="154"/>
      <c r="K124" s="154"/>
      <c r="L124" s="154"/>
      <c r="M124" s="154"/>
      <c r="N124" s="452"/>
      <c r="O124" s="452"/>
      <c r="P124" s="452"/>
    </row>
    <row r="125" spans="1:16" s="152" customFormat="1" ht="15">
      <c r="A125" s="356" t="s">
        <v>1410</v>
      </c>
      <c r="B125" s="356"/>
      <c r="C125" s="356"/>
      <c r="D125" s="356"/>
      <c r="E125" s="356"/>
      <c r="F125" s="356"/>
      <c r="G125" s="356"/>
      <c r="H125" s="356"/>
      <c r="I125" s="356"/>
      <c r="J125" s="356"/>
      <c r="K125" s="356"/>
      <c r="L125" s="356"/>
      <c r="M125" s="356"/>
      <c r="N125" s="452"/>
      <c r="O125" s="452"/>
      <c r="P125" s="452"/>
    </row>
    <row r="126" spans="1:16" s="152" customFormat="1" ht="15">
      <c r="A126" s="151"/>
      <c r="B126" s="151"/>
      <c r="C126" s="151"/>
      <c r="D126" s="151"/>
      <c r="E126" s="151"/>
      <c r="F126" s="151"/>
      <c r="G126" s="151"/>
      <c r="H126" s="151"/>
      <c r="I126" s="151"/>
      <c r="J126" s="151"/>
      <c r="K126" s="151"/>
      <c r="L126" s="151"/>
      <c r="M126" s="151"/>
      <c r="N126" s="452"/>
      <c r="O126" s="452"/>
      <c r="P126" s="452"/>
    </row>
    <row r="127" spans="1:16" s="152" customFormat="1" ht="100.5" customHeight="1">
      <c r="A127" s="357" t="s">
        <v>1411</v>
      </c>
      <c r="B127" s="357"/>
      <c r="C127" s="357"/>
      <c r="D127" s="357"/>
      <c r="E127" s="357"/>
      <c r="F127" s="357"/>
      <c r="G127" s="357"/>
      <c r="H127" s="357"/>
      <c r="I127" s="357"/>
      <c r="J127" s="357"/>
      <c r="K127" s="357"/>
      <c r="L127" s="357"/>
      <c r="M127" s="357"/>
      <c r="N127" s="459">
        <f>'№4 вед 2022-2024'!G151</f>
        <v>19159720</v>
      </c>
      <c r="O127" s="459">
        <f>'№4 вед 2022-2024'!H151</f>
        <v>16280730</v>
      </c>
      <c r="P127" s="459">
        <f>'№4 вед 2022-2024'!I151</f>
        <v>14901730</v>
      </c>
    </row>
    <row r="128" spans="1:16" s="152" customFormat="1" ht="69.75" customHeight="1">
      <c r="A128" s="357" t="s">
        <v>1078</v>
      </c>
      <c r="B128" s="357"/>
      <c r="C128" s="357"/>
      <c r="D128" s="357"/>
      <c r="E128" s="357"/>
      <c r="F128" s="357"/>
      <c r="G128" s="357"/>
      <c r="H128" s="357"/>
      <c r="I128" s="357"/>
      <c r="J128" s="357"/>
      <c r="K128" s="357"/>
      <c r="L128" s="357"/>
      <c r="M128" s="357"/>
      <c r="N128" s="452"/>
      <c r="O128" s="452"/>
      <c r="P128" s="452"/>
    </row>
    <row r="129" spans="1:16" s="152" customFormat="1" ht="164.25" customHeight="1">
      <c r="A129" s="357" t="s">
        <v>1079</v>
      </c>
      <c r="B129" s="357"/>
      <c r="C129" s="357"/>
      <c r="D129" s="357"/>
      <c r="E129" s="357"/>
      <c r="F129" s="357"/>
      <c r="G129" s="357"/>
      <c r="H129" s="357"/>
      <c r="I129" s="357"/>
      <c r="J129" s="357"/>
      <c r="K129" s="357"/>
      <c r="L129" s="357"/>
      <c r="M129" s="357"/>
      <c r="N129" s="452"/>
      <c r="O129" s="452"/>
      <c r="P129" s="452"/>
    </row>
    <row r="130" spans="1:16" s="152" customFormat="1" ht="15">
      <c r="A130" s="154"/>
      <c r="B130" s="154"/>
      <c r="C130" s="154"/>
      <c r="D130" s="154"/>
      <c r="E130" s="154"/>
      <c r="F130" s="154"/>
      <c r="G130" s="154"/>
      <c r="H130" s="154"/>
      <c r="I130" s="154"/>
      <c r="J130" s="154"/>
      <c r="K130" s="154"/>
      <c r="L130" s="154"/>
      <c r="M130" s="154"/>
      <c r="N130" s="452"/>
      <c r="O130" s="452"/>
      <c r="P130" s="452"/>
    </row>
    <row r="131" spans="1:16" s="152" customFormat="1" ht="15">
      <c r="A131" s="356" t="s">
        <v>1412</v>
      </c>
      <c r="B131" s="356"/>
      <c r="C131" s="356"/>
      <c r="D131" s="356"/>
      <c r="E131" s="356"/>
      <c r="F131" s="356"/>
      <c r="G131" s="356"/>
      <c r="H131" s="356"/>
      <c r="I131" s="356"/>
      <c r="J131" s="356"/>
      <c r="K131" s="356"/>
      <c r="L131" s="356"/>
      <c r="M131" s="356"/>
      <c r="N131" s="452"/>
      <c r="O131" s="452"/>
      <c r="P131" s="452"/>
    </row>
    <row r="132" spans="1:16" s="152" customFormat="1" ht="12" customHeight="1">
      <c r="A132" s="151"/>
      <c r="B132" s="151"/>
      <c r="C132" s="151"/>
      <c r="D132" s="151"/>
      <c r="E132" s="151"/>
      <c r="F132" s="151"/>
      <c r="G132" s="151"/>
      <c r="H132" s="151"/>
      <c r="I132" s="151"/>
      <c r="J132" s="151"/>
      <c r="K132" s="151"/>
      <c r="L132" s="151"/>
      <c r="M132" s="151"/>
      <c r="N132" s="452"/>
      <c r="O132" s="452"/>
      <c r="P132" s="452"/>
    </row>
    <row r="133" spans="1:16" s="152" customFormat="1" ht="87" customHeight="1">
      <c r="A133" s="357" t="s">
        <v>1413</v>
      </c>
      <c r="B133" s="357"/>
      <c r="C133" s="357"/>
      <c r="D133" s="357"/>
      <c r="E133" s="357"/>
      <c r="F133" s="357"/>
      <c r="G133" s="357"/>
      <c r="H133" s="357"/>
      <c r="I133" s="357"/>
      <c r="J133" s="357"/>
      <c r="K133" s="357"/>
      <c r="L133" s="357"/>
      <c r="M133" s="357"/>
      <c r="N133" s="459">
        <f>'№4 вед 2022-2024'!G148</f>
        <v>3351520</v>
      </c>
      <c r="O133" s="459">
        <f>'№4 вед 2022-2024'!H148</f>
        <v>2867730</v>
      </c>
      <c r="P133" s="459">
        <f>'№4 вед 2022-2024'!I148</f>
        <v>2683940</v>
      </c>
    </row>
    <row r="134" spans="1:16" s="152" customFormat="1" ht="162" customHeight="1">
      <c r="A134" s="357" t="s">
        <v>1080</v>
      </c>
      <c r="B134" s="357"/>
      <c r="C134" s="357"/>
      <c r="D134" s="357"/>
      <c r="E134" s="357"/>
      <c r="F134" s="357"/>
      <c r="G134" s="357"/>
      <c r="H134" s="357"/>
      <c r="I134" s="357"/>
      <c r="J134" s="357"/>
      <c r="K134" s="357"/>
      <c r="L134" s="357"/>
      <c r="M134" s="357"/>
      <c r="N134" s="452"/>
      <c r="O134" s="452"/>
      <c r="P134" s="452"/>
    </row>
    <row r="135" spans="1:16" s="152" customFormat="1" ht="11.25" customHeight="1">
      <c r="A135" s="154"/>
      <c r="B135" s="154"/>
      <c r="C135" s="154"/>
      <c r="D135" s="154"/>
      <c r="E135" s="154"/>
      <c r="F135" s="154"/>
      <c r="G135" s="154"/>
      <c r="H135" s="154"/>
      <c r="I135" s="154"/>
      <c r="J135" s="154"/>
      <c r="K135" s="154"/>
      <c r="L135" s="154"/>
      <c r="M135" s="154"/>
      <c r="N135" s="452"/>
      <c r="O135" s="452"/>
      <c r="P135" s="452"/>
    </row>
    <row r="136" spans="1:16" s="152" customFormat="1" ht="42.75" customHeight="1">
      <c r="A136" s="356" t="s">
        <v>1414</v>
      </c>
      <c r="B136" s="356"/>
      <c r="C136" s="356"/>
      <c r="D136" s="356"/>
      <c r="E136" s="356"/>
      <c r="F136" s="356"/>
      <c r="G136" s="356"/>
      <c r="H136" s="356"/>
      <c r="I136" s="356"/>
      <c r="J136" s="356"/>
      <c r="K136" s="356"/>
      <c r="L136" s="356"/>
      <c r="M136" s="356"/>
      <c r="N136" s="452"/>
      <c r="O136" s="452"/>
      <c r="P136" s="452"/>
    </row>
    <row r="137" spans="1:16" s="152" customFormat="1" ht="40.5" customHeight="1">
      <c r="A137" s="357" t="s">
        <v>1081</v>
      </c>
      <c r="B137" s="357"/>
      <c r="C137" s="357"/>
      <c r="D137" s="357"/>
      <c r="E137" s="357"/>
      <c r="F137" s="357"/>
      <c r="G137" s="357"/>
      <c r="H137" s="357"/>
      <c r="I137" s="357"/>
      <c r="J137" s="357"/>
      <c r="K137" s="357"/>
      <c r="L137" s="357"/>
      <c r="M137" s="357"/>
      <c r="N137" s="452"/>
      <c r="O137" s="452"/>
      <c r="P137" s="452"/>
    </row>
    <row r="138" spans="1:16" s="152" customFormat="1" ht="73.5" customHeight="1">
      <c r="A138" s="357" t="s">
        <v>1376</v>
      </c>
      <c r="B138" s="357"/>
      <c r="C138" s="357"/>
      <c r="D138" s="357"/>
      <c r="E138" s="357"/>
      <c r="F138" s="357"/>
      <c r="G138" s="357"/>
      <c r="H138" s="357"/>
      <c r="I138" s="357"/>
      <c r="J138" s="357"/>
      <c r="K138" s="357"/>
      <c r="L138" s="357"/>
      <c r="M138" s="357"/>
      <c r="N138" s="459">
        <f>'№4 вед 2022-2024'!G167</f>
        <v>85000</v>
      </c>
      <c r="O138" s="459">
        <f>'№4 вед 2022-2024'!H167</f>
        <v>85000</v>
      </c>
      <c r="P138" s="459">
        <f>'№4 вед 2022-2024'!I167</f>
        <v>85000</v>
      </c>
    </row>
    <row r="139" spans="1:16" s="152" customFormat="1" ht="67.5" customHeight="1">
      <c r="A139" s="357" t="s">
        <v>1377</v>
      </c>
      <c r="B139" s="357"/>
      <c r="C139" s="357"/>
      <c r="D139" s="357"/>
      <c r="E139" s="357"/>
      <c r="F139" s="357"/>
      <c r="G139" s="357"/>
      <c r="H139" s="357"/>
      <c r="I139" s="357"/>
      <c r="J139" s="357"/>
      <c r="K139" s="357"/>
      <c r="L139" s="357"/>
      <c r="M139" s="357"/>
      <c r="N139" s="459">
        <f>'№4 вед 2022-2024'!G170</f>
        <v>115000</v>
      </c>
      <c r="O139" s="459">
        <f>'№4 вед 2022-2024'!H170</f>
        <v>115000</v>
      </c>
      <c r="P139" s="459">
        <f>'№4 вед 2022-2024'!I170</f>
        <v>115000</v>
      </c>
    </row>
    <row r="140" spans="1:16" s="152" customFormat="1" ht="67.5" customHeight="1">
      <c r="A140" s="357" t="s">
        <v>1415</v>
      </c>
      <c r="B140" s="357"/>
      <c r="C140" s="357"/>
      <c r="D140" s="357"/>
      <c r="E140" s="357"/>
      <c r="F140" s="357"/>
      <c r="G140" s="357"/>
      <c r="H140" s="357"/>
      <c r="I140" s="357"/>
      <c r="J140" s="357"/>
      <c r="K140" s="357"/>
      <c r="L140" s="357"/>
      <c r="M140" s="357"/>
      <c r="N140" s="459">
        <f>'№4 вед 2022-2024'!G164</f>
        <v>716100</v>
      </c>
      <c r="O140" s="459">
        <f>'№4 вед 2022-2024'!H164</f>
        <v>716100</v>
      </c>
      <c r="P140" s="459">
        <f>'№4 вед 2022-2024'!I164</f>
        <v>716100</v>
      </c>
    </row>
    <row r="141" spans="1:16" s="152" customFormat="1" ht="160.5" customHeight="1">
      <c r="A141" s="357" t="s">
        <v>1080</v>
      </c>
      <c r="B141" s="357"/>
      <c r="C141" s="357"/>
      <c r="D141" s="357"/>
      <c r="E141" s="357"/>
      <c r="F141" s="357"/>
      <c r="G141" s="357"/>
      <c r="H141" s="357"/>
      <c r="I141" s="357"/>
      <c r="J141" s="357"/>
      <c r="K141" s="357"/>
      <c r="L141" s="357"/>
      <c r="M141" s="357"/>
      <c r="N141" s="452"/>
      <c r="O141" s="452"/>
      <c r="P141" s="452"/>
    </row>
    <row r="142" spans="1:16" s="152" customFormat="1" ht="11.25" customHeight="1">
      <c r="A142" s="154"/>
      <c r="B142" s="154"/>
      <c r="C142" s="154"/>
      <c r="D142" s="154"/>
      <c r="E142" s="154"/>
      <c r="F142" s="154"/>
      <c r="G142" s="154"/>
      <c r="H142" s="154"/>
      <c r="I142" s="154"/>
      <c r="J142" s="154"/>
      <c r="K142" s="154"/>
      <c r="L142" s="154"/>
      <c r="M142" s="154"/>
      <c r="N142" s="452"/>
      <c r="O142" s="452"/>
      <c r="P142" s="452"/>
    </row>
    <row r="143" spans="1:16" s="152" customFormat="1" ht="36.75" customHeight="1">
      <c r="A143" s="356" t="s">
        <v>1417</v>
      </c>
      <c r="B143" s="356"/>
      <c r="C143" s="356"/>
      <c r="D143" s="356"/>
      <c r="E143" s="356"/>
      <c r="F143" s="356"/>
      <c r="G143" s="356"/>
      <c r="H143" s="356"/>
      <c r="I143" s="356"/>
      <c r="J143" s="356"/>
      <c r="K143" s="356"/>
      <c r="L143" s="356"/>
      <c r="M143" s="356"/>
      <c r="N143" s="452"/>
      <c r="O143" s="452"/>
      <c r="P143" s="452"/>
    </row>
    <row r="144" spans="1:16" s="152" customFormat="1" ht="114.75" customHeight="1">
      <c r="A144" s="357" t="s">
        <v>1378</v>
      </c>
      <c r="B144" s="357"/>
      <c r="C144" s="357"/>
      <c r="D144" s="357"/>
      <c r="E144" s="357"/>
      <c r="F144" s="357"/>
      <c r="G144" s="357"/>
      <c r="H144" s="357"/>
      <c r="I144" s="357"/>
      <c r="J144" s="357"/>
      <c r="K144" s="357"/>
      <c r="L144" s="357"/>
      <c r="M144" s="357"/>
      <c r="N144" s="459">
        <f>'№4 вед 2022-2024'!G183</f>
        <v>6905200</v>
      </c>
      <c r="O144" s="459">
        <f>'№4 вед 2022-2024'!H183</f>
        <v>6905200</v>
      </c>
      <c r="P144" s="459">
        <f>'№4 вед 2022-2024'!I183</f>
        <v>6905200</v>
      </c>
    </row>
    <row r="145" spans="1:16" s="152" customFormat="1" ht="156.75" customHeight="1">
      <c r="A145" s="359" t="s">
        <v>1082</v>
      </c>
      <c r="B145" s="359"/>
      <c r="C145" s="359"/>
      <c r="D145" s="359"/>
      <c r="E145" s="359"/>
      <c r="F145" s="359"/>
      <c r="G145" s="359"/>
      <c r="H145" s="359"/>
      <c r="I145" s="359"/>
      <c r="J145" s="359"/>
      <c r="K145" s="359"/>
      <c r="L145" s="359"/>
      <c r="M145" s="359"/>
      <c r="N145" s="452"/>
      <c r="O145" s="452"/>
      <c r="P145" s="452"/>
    </row>
    <row r="146" spans="1:16" s="152" customFormat="1" ht="11.25" customHeight="1">
      <c r="A146" s="154"/>
      <c r="B146" s="154"/>
      <c r="C146" s="154"/>
      <c r="D146" s="154"/>
      <c r="E146" s="154"/>
      <c r="F146" s="154"/>
      <c r="G146" s="154"/>
      <c r="H146" s="154"/>
      <c r="I146" s="154"/>
      <c r="J146" s="154"/>
      <c r="K146" s="154"/>
      <c r="L146" s="154"/>
      <c r="M146" s="154"/>
      <c r="N146" s="452"/>
      <c r="O146" s="452"/>
      <c r="P146" s="452"/>
    </row>
    <row r="147" spans="1:16" s="152" customFormat="1" ht="15">
      <c r="A147" s="356" t="s">
        <v>1418</v>
      </c>
      <c r="B147" s="356"/>
      <c r="C147" s="356"/>
      <c r="D147" s="356"/>
      <c r="E147" s="356"/>
      <c r="F147" s="356"/>
      <c r="G147" s="356"/>
      <c r="H147" s="356"/>
      <c r="I147" s="356"/>
      <c r="J147" s="356"/>
      <c r="K147" s="356"/>
      <c r="L147" s="356"/>
      <c r="M147" s="356"/>
      <c r="N147" s="452"/>
      <c r="O147" s="452"/>
      <c r="P147" s="452"/>
    </row>
    <row r="148" spans="1:16" s="152" customFormat="1" ht="15">
      <c r="A148" s="151"/>
      <c r="B148" s="151"/>
      <c r="C148" s="151"/>
      <c r="D148" s="151"/>
      <c r="E148" s="151"/>
      <c r="F148" s="151"/>
      <c r="G148" s="151"/>
      <c r="H148" s="151"/>
      <c r="I148" s="151"/>
      <c r="J148" s="151"/>
      <c r="K148" s="151"/>
      <c r="L148" s="151"/>
      <c r="M148" s="151"/>
      <c r="N148" s="452"/>
      <c r="O148" s="452"/>
      <c r="P148" s="452"/>
    </row>
    <row r="149" spans="1:16" s="152" customFormat="1" ht="52.5" customHeight="1">
      <c r="A149" s="358" t="s">
        <v>1373</v>
      </c>
      <c r="B149" s="358"/>
      <c r="C149" s="358"/>
      <c r="D149" s="358"/>
      <c r="E149" s="358"/>
      <c r="F149" s="358"/>
      <c r="G149" s="358"/>
      <c r="H149" s="358"/>
      <c r="I149" s="358"/>
      <c r="J149" s="358"/>
      <c r="K149" s="358"/>
      <c r="L149" s="358"/>
      <c r="M149" s="358"/>
      <c r="N149" s="452"/>
      <c r="O149" s="452"/>
      <c r="P149" s="452"/>
    </row>
    <row r="150" spans="1:16" s="152" customFormat="1" ht="39" customHeight="1">
      <c r="A150" s="358" t="s">
        <v>1171</v>
      </c>
      <c r="B150" s="358"/>
      <c r="C150" s="358"/>
      <c r="D150" s="358"/>
      <c r="E150" s="358"/>
      <c r="F150" s="358"/>
      <c r="G150" s="358"/>
      <c r="H150" s="358"/>
      <c r="I150" s="358"/>
      <c r="J150" s="358"/>
      <c r="K150" s="358"/>
      <c r="L150" s="358"/>
      <c r="M150" s="358"/>
      <c r="N150" s="452"/>
      <c r="O150" s="452"/>
      <c r="P150" s="452"/>
    </row>
    <row r="151" spans="1:16" s="152" customFormat="1" ht="15">
      <c r="A151" s="150"/>
      <c r="B151" s="150"/>
      <c r="C151" s="150"/>
      <c r="D151" s="150"/>
      <c r="E151" s="150"/>
      <c r="F151" s="150"/>
      <c r="G151" s="150"/>
      <c r="H151" s="150"/>
      <c r="I151" s="150"/>
      <c r="J151" s="150"/>
      <c r="K151" s="150"/>
      <c r="L151" s="150"/>
      <c r="M151" s="150"/>
      <c r="N151" s="452"/>
      <c r="O151" s="452"/>
      <c r="P151" s="452"/>
    </row>
    <row r="152" spans="1:16" s="152" customFormat="1" ht="15">
      <c r="A152" s="356" t="s">
        <v>1438</v>
      </c>
      <c r="B152" s="356"/>
      <c r="C152" s="356"/>
      <c r="D152" s="356"/>
      <c r="E152" s="356"/>
      <c r="F152" s="356"/>
      <c r="G152" s="356"/>
      <c r="H152" s="356"/>
      <c r="I152" s="356"/>
      <c r="J152" s="356"/>
      <c r="K152" s="356"/>
      <c r="L152" s="356"/>
      <c r="M152" s="356"/>
      <c r="N152" s="452"/>
      <c r="O152" s="452"/>
      <c r="P152" s="452"/>
    </row>
    <row r="153" spans="1:16" s="152" customFormat="1" ht="15">
      <c r="A153" s="150"/>
      <c r="B153" s="150"/>
      <c r="C153" s="150"/>
      <c r="D153" s="150"/>
      <c r="E153" s="150"/>
      <c r="F153" s="150"/>
      <c r="G153" s="150"/>
      <c r="H153" s="150"/>
      <c r="I153" s="150"/>
      <c r="J153" s="150"/>
      <c r="K153" s="150"/>
      <c r="L153" s="150"/>
      <c r="M153" s="150"/>
      <c r="N153" s="452"/>
      <c r="O153" s="452"/>
      <c r="P153" s="452"/>
    </row>
    <row r="154" spans="1:16" s="152" customFormat="1" ht="48" customHeight="1">
      <c r="A154" s="358" t="s">
        <v>1510</v>
      </c>
      <c r="B154" s="358"/>
      <c r="C154" s="358"/>
      <c r="D154" s="358"/>
      <c r="E154" s="358"/>
      <c r="F154" s="358"/>
      <c r="G154" s="358"/>
      <c r="H154" s="358"/>
      <c r="I154" s="358"/>
      <c r="J154" s="358"/>
      <c r="K154" s="358"/>
      <c r="L154" s="358"/>
      <c r="M154" s="358"/>
      <c r="N154" s="452"/>
      <c r="O154" s="452"/>
      <c r="P154" s="452"/>
    </row>
    <row r="155" spans="1:16" s="152" customFormat="1" ht="91.5" customHeight="1">
      <c r="A155" s="358" t="s">
        <v>1441</v>
      </c>
      <c r="B155" s="358"/>
      <c r="C155" s="358"/>
      <c r="D155" s="358"/>
      <c r="E155" s="358"/>
      <c r="F155" s="358"/>
      <c r="G155" s="358"/>
      <c r="H155" s="358"/>
      <c r="I155" s="358"/>
      <c r="J155" s="358"/>
      <c r="K155" s="358"/>
      <c r="L155" s="358"/>
      <c r="M155" s="358"/>
      <c r="N155" s="452"/>
      <c r="O155" s="452"/>
      <c r="P155" s="452"/>
    </row>
    <row r="156" spans="1:16" s="152" customFormat="1" ht="15">
      <c r="A156" s="150"/>
      <c r="B156" s="150"/>
      <c r="C156" s="150"/>
      <c r="D156" s="150"/>
      <c r="E156" s="150"/>
      <c r="F156" s="150"/>
      <c r="G156" s="150"/>
      <c r="H156" s="150"/>
      <c r="I156" s="150"/>
      <c r="J156" s="150"/>
      <c r="K156" s="150"/>
      <c r="L156" s="150"/>
      <c r="M156" s="150"/>
      <c r="N156" s="452"/>
      <c r="O156" s="452"/>
      <c r="P156" s="452"/>
    </row>
    <row r="157" spans="1:16" s="152" customFormat="1" ht="15">
      <c r="A157" s="356" t="s">
        <v>1439</v>
      </c>
      <c r="B157" s="356"/>
      <c r="C157" s="356"/>
      <c r="D157" s="356"/>
      <c r="E157" s="356"/>
      <c r="F157" s="356"/>
      <c r="G157" s="356"/>
      <c r="H157" s="356"/>
      <c r="I157" s="356"/>
      <c r="J157" s="356"/>
      <c r="K157" s="356"/>
      <c r="L157" s="356"/>
      <c r="M157" s="356"/>
      <c r="N157" s="452"/>
      <c r="O157" s="452"/>
      <c r="P157" s="452"/>
    </row>
    <row r="158" spans="1:16" s="152" customFormat="1" ht="15">
      <c r="A158" s="151"/>
      <c r="B158" s="151"/>
      <c r="C158" s="151"/>
      <c r="D158" s="151"/>
      <c r="E158" s="151"/>
      <c r="F158" s="151"/>
      <c r="G158" s="151"/>
      <c r="H158" s="151"/>
      <c r="I158" s="151"/>
      <c r="J158" s="151"/>
      <c r="K158" s="151"/>
      <c r="L158" s="151"/>
      <c r="M158" s="151"/>
      <c r="N158" s="452"/>
      <c r="O158" s="452"/>
      <c r="P158" s="452"/>
    </row>
    <row r="159" spans="1:16" s="152" customFormat="1" ht="34.5" customHeight="1">
      <c r="A159" s="358" t="s">
        <v>1440</v>
      </c>
      <c r="B159" s="358"/>
      <c r="C159" s="358"/>
      <c r="D159" s="358"/>
      <c r="E159" s="358"/>
      <c r="F159" s="358"/>
      <c r="G159" s="358"/>
      <c r="H159" s="358"/>
      <c r="I159" s="358"/>
      <c r="J159" s="358"/>
      <c r="K159" s="358"/>
      <c r="L159" s="358"/>
      <c r="M159" s="358"/>
      <c r="N159" s="452"/>
      <c r="O159" s="452"/>
      <c r="P159" s="452"/>
    </row>
    <row r="160" spans="1:16" s="152" customFormat="1" ht="35.25" customHeight="1">
      <c r="A160" s="358" t="s">
        <v>1363</v>
      </c>
      <c r="B160" s="358"/>
      <c r="C160" s="358"/>
      <c r="D160" s="358"/>
      <c r="E160" s="358"/>
      <c r="F160" s="358"/>
      <c r="G160" s="358"/>
      <c r="H160" s="358"/>
      <c r="I160" s="358"/>
      <c r="J160" s="358"/>
      <c r="K160" s="358"/>
      <c r="L160" s="358"/>
      <c r="M160" s="358"/>
      <c r="N160" s="452"/>
      <c r="O160" s="452"/>
      <c r="P160" s="452"/>
    </row>
    <row r="161" spans="1:16" s="152" customFormat="1" ht="34.5" customHeight="1">
      <c r="A161" s="358" t="s">
        <v>1359</v>
      </c>
      <c r="B161" s="358"/>
      <c r="C161" s="358"/>
      <c r="D161" s="358"/>
      <c r="E161" s="358"/>
      <c r="F161" s="358"/>
      <c r="G161" s="358"/>
      <c r="H161" s="358"/>
      <c r="I161" s="358"/>
      <c r="J161" s="358"/>
      <c r="K161" s="358"/>
      <c r="L161" s="358"/>
      <c r="M161" s="358"/>
      <c r="N161" s="452"/>
      <c r="O161" s="452"/>
      <c r="P161" s="452"/>
    </row>
    <row r="162" spans="1:16" s="152" customFormat="1" ht="32.25" customHeight="1">
      <c r="A162" s="358" t="s">
        <v>1379</v>
      </c>
      <c r="B162" s="358"/>
      <c r="C162" s="358"/>
      <c r="D162" s="358"/>
      <c r="E162" s="358"/>
      <c r="F162" s="358"/>
      <c r="G162" s="358"/>
      <c r="H162" s="358"/>
      <c r="I162" s="358"/>
      <c r="J162" s="358"/>
      <c r="K162" s="358"/>
      <c r="L162" s="358"/>
      <c r="M162" s="358"/>
      <c r="N162" s="452"/>
      <c r="O162" s="452"/>
      <c r="P162" s="452"/>
    </row>
    <row r="163" spans="1:16" s="152" customFormat="1" ht="83.25" customHeight="1">
      <c r="A163" s="357" t="s">
        <v>1374</v>
      </c>
      <c r="B163" s="357"/>
      <c r="C163" s="357"/>
      <c r="D163" s="357"/>
      <c r="E163" s="357"/>
      <c r="F163" s="357"/>
      <c r="G163" s="357"/>
      <c r="H163" s="357"/>
      <c r="I163" s="357"/>
      <c r="J163" s="357"/>
      <c r="K163" s="357"/>
      <c r="L163" s="357"/>
      <c r="M163" s="357"/>
      <c r="N163" s="452"/>
      <c r="O163" s="452"/>
      <c r="P163" s="452"/>
    </row>
    <row r="164" spans="1:16" s="152" customFormat="1" ht="15">
      <c r="A164" s="150"/>
      <c r="B164" s="150"/>
      <c r="C164" s="155"/>
      <c r="D164" s="150"/>
      <c r="E164" s="150"/>
      <c r="F164" s="150"/>
      <c r="G164" s="150"/>
      <c r="H164" s="150"/>
      <c r="I164" s="150"/>
      <c r="J164" s="150"/>
      <c r="K164" s="150"/>
      <c r="L164" s="150"/>
      <c r="M164" s="150"/>
      <c r="N164" s="452"/>
      <c r="O164" s="452"/>
      <c r="P164" s="452"/>
    </row>
    <row r="165" spans="1:16" s="152" customFormat="1" ht="15">
      <c r="A165" s="356" t="s">
        <v>1083</v>
      </c>
      <c r="B165" s="356"/>
      <c r="C165" s="356"/>
      <c r="D165" s="356"/>
      <c r="E165" s="356"/>
      <c r="F165" s="356"/>
      <c r="G165" s="356"/>
      <c r="H165" s="356"/>
      <c r="I165" s="356"/>
      <c r="J165" s="356"/>
      <c r="K165" s="356"/>
      <c r="L165" s="356"/>
      <c r="M165" s="356"/>
      <c r="N165" s="452"/>
      <c r="O165" s="452"/>
      <c r="P165" s="452"/>
    </row>
    <row r="166" spans="1:16" s="152" customFormat="1" ht="12" customHeight="1">
      <c r="A166" s="155"/>
      <c r="B166" s="155"/>
      <c r="C166" s="155"/>
      <c r="D166" s="155"/>
      <c r="E166" s="155"/>
      <c r="F166" s="155"/>
      <c r="G166" s="155"/>
      <c r="H166" s="155"/>
      <c r="I166" s="155"/>
      <c r="J166" s="155"/>
      <c r="K166" s="155"/>
      <c r="L166" s="155"/>
      <c r="M166" s="155"/>
      <c r="N166" s="452"/>
      <c r="O166" s="452"/>
      <c r="P166" s="452"/>
    </row>
    <row r="167" spans="1:16" s="152" customFormat="1" ht="33.75" customHeight="1">
      <c r="A167" s="358" t="s">
        <v>1375</v>
      </c>
      <c r="B167" s="358"/>
      <c r="C167" s="358"/>
      <c r="D167" s="358"/>
      <c r="E167" s="358"/>
      <c r="F167" s="358"/>
      <c r="G167" s="358"/>
      <c r="H167" s="358"/>
      <c r="I167" s="358"/>
      <c r="J167" s="358"/>
      <c r="K167" s="358"/>
      <c r="L167" s="358"/>
      <c r="M167" s="358"/>
      <c r="N167" s="452"/>
      <c r="O167" s="452"/>
      <c r="P167" s="452"/>
    </row>
    <row r="168" spans="1:16" s="152" customFormat="1" ht="15">
      <c r="A168" s="156"/>
      <c r="B168" s="156"/>
      <c r="C168" s="156"/>
      <c r="D168" s="156"/>
      <c r="E168" s="156"/>
      <c r="F168" s="156"/>
      <c r="G168" s="156"/>
      <c r="H168" s="156"/>
      <c r="I168" s="156"/>
      <c r="J168" s="156"/>
      <c r="K168" s="156"/>
      <c r="L168" s="156"/>
      <c r="M168" s="156"/>
      <c r="N168" s="452"/>
      <c r="O168" s="452"/>
      <c r="P168" s="452"/>
    </row>
    <row r="169" spans="1:16" s="152" customFormat="1" ht="39" customHeight="1">
      <c r="A169" s="362" t="s">
        <v>1251</v>
      </c>
      <c r="B169" s="362"/>
      <c r="C169" s="362"/>
      <c r="D169" s="362"/>
      <c r="E169" s="362"/>
      <c r="F169" s="363"/>
      <c r="G169" s="164"/>
      <c r="H169" s="164"/>
      <c r="I169" s="361" t="s">
        <v>1173</v>
      </c>
      <c r="J169" s="361"/>
      <c r="K169" s="361"/>
      <c r="L169" s="361"/>
      <c r="M169" s="361"/>
      <c r="N169" s="452"/>
      <c r="O169" s="452"/>
      <c r="P169" s="452"/>
    </row>
    <row r="170" spans="1:16" s="152" customFormat="1" ht="15.75" customHeight="1">
      <c r="A170" s="163"/>
      <c r="B170" s="163"/>
      <c r="C170" s="163"/>
      <c r="D170" s="163"/>
      <c r="E170" s="163"/>
      <c r="F170" s="164"/>
      <c r="G170" s="164"/>
      <c r="H170" s="164"/>
      <c r="I170" s="164"/>
      <c r="J170" s="164"/>
      <c r="K170" s="164"/>
      <c r="L170" s="164"/>
      <c r="M170" s="164"/>
      <c r="N170" s="452"/>
      <c r="O170" s="452"/>
      <c r="P170" s="452"/>
    </row>
    <row r="171" spans="1:16" s="152" customFormat="1" ht="31.5" customHeight="1">
      <c r="A171" s="362" t="s">
        <v>1180</v>
      </c>
      <c r="B171" s="362"/>
      <c r="C171" s="362"/>
      <c r="D171" s="362"/>
      <c r="E171" s="362"/>
      <c r="F171" s="363"/>
      <c r="G171" s="164"/>
      <c r="H171" s="164"/>
      <c r="I171" s="364" t="s">
        <v>1174</v>
      </c>
      <c r="J171" s="364"/>
      <c r="K171" s="364"/>
      <c r="L171" s="364"/>
      <c r="M171" s="364"/>
      <c r="N171" s="452"/>
      <c r="O171" s="452"/>
      <c r="P171" s="452"/>
    </row>
    <row r="172" spans="1:16" s="165" customFormat="1" ht="15">
      <c r="A172" s="360"/>
      <c r="B172" s="360"/>
      <c r="C172" s="360"/>
      <c r="D172" s="360"/>
      <c r="E172" s="360"/>
      <c r="F172" s="360"/>
      <c r="G172" s="360"/>
      <c r="H172" s="360"/>
      <c r="I172" s="360"/>
      <c r="J172" s="361"/>
      <c r="K172" s="361"/>
      <c r="L172" s="361"/>
      <c r="M172" s="361"/>
      <c r="N172" s="452"/>
      <c r="O172" s="452"/>
      <c r="P172" s="452"/>
    </row>
  </sheetData>
  <sheetProtection/>
  <mergeCells count="122">
    <mergeCell ref="A5:M5"/>
    <mergeCell ref="A6:M6"/>
    <mergeCell ref="A8:M8"/>
    <mergeCell ref="A9:M9"/>
    <mergeCell ref="A11:M11"/>
    <mergeCell ref="A12:M12"/>
    <mergeCell ref="K13:M13"/>
    <mergeCell ref="A16:M16"/>
    <mergeCell ref="A18:M18"/>
    <mergeCell ref="A19:M19"/>
    <mergeCell ref="A21:M21"/>
    <mergeCell ref="A23:M23"/>
    <mergeCell ref="A24:M24"/>
    <mergeCell ref="A25:M25"/>
    <mergeCell ref="A26:M26"/>
    <mergeCell ref="A27:M27"/>
    <mergeCell ref="A28:M28"/>
    <mergeCell ref="A29:M29"/>
    <mergeCell ref="A30:M30"/>
    <mergeCell ref="A31:M31"/>
    <mergeCell ref="A32:M32"/>
    <mergeCell ref="A140:M140"/>
    <mergeCell ref="A152:M152"/>
    <mergeCell ref="A154:M154"/>
    <mergeCell ref="A73:M73"/>
    <mergeCell ref="A119:M119"/>
    <mergeCell ref="A35:M35"/>
    <mergeCell ref="A37:M37"/>
    <mergeCell ref="A39:M39"/>
    <mergeCell ref="A41:M41"/>
    <mergeCell ref="A42:M42"/>
    <mergeCell ref="A43:M43"/>
    <mergeCell ref="A44:M44"/>
    <mergeCell ref="A45:M45"/>
    <mergeCell ref="A46:M46"/>
    <mergeCell ref="A47:M47"/>
    <mergeCell ref="A48:M48"/>
    <mergeCell ref="A155:M155"/>
    <mergeCell ref="A49:M49"/>
    <mergeCell ref="A50:M50"/>
    <mergeCell ref="A52:M52"/>
    <mergeCell ref="A54:M54"/>
    <mergeCell ref="A56:M56"/>
    <mergeCell ref="A58:M58"/>
    <mergeCell ref="A59:M59"/>
    <mergeCell ref="A60:M60"/>
    <mergeCell ref="A62:M62"/>
    <mergeCell ref="A63:M63"/>
    <mergeCell ref="A64:M64"/>
    <mergeCell ref="A65:M65"/>
    <mergeCell ref="A66:M66"/>
    <mergeCell ref="A67:M67"/>
    <mergeCell ref="A68:M68"/>
    <mergeCell ref="A69:M69"/>
    <mergeCell ref="A61:M61"/>
    <mergeCell ref="A70:M70"/>
    <mergeCell ref="A71:M71"/>
    <mergeCell ref="A72:M72"/>
    <mergeCell ref="A74:M74"/>
    <mergeCell ref="A75:M75"/>
    <mergeCell ref="A76:M76"/>
    <mergeCell ref="A77:M77"/>
    <mergeCell ref="A79:M79"/>
    <mergeCell ref="A81:M81"/>
    <mergeCell ref="A82:M82"/>
    <mergeCell ref="A84:M84"/>
    <mergeCell ref="A86:M86"/>
    <mergeCell ref="A88:M88"/>
    <mergeCell ref="A105:M105"/>
    <mergeCell ref="A90:M90"/>
    <mergeCell ref="A91:M91"/>
    <mergeCell ref="A92:M92"/>
    <mergeCell ref="A93:M93"/>
    <mergeCell ref="A94:M94"/>
    <mergeCell ref="A96:M96"/>
    <mergeCell ref="A106:M106"/>
    <mergeCell ref="A108:M108"/>
    <mergeCell ref="A110:M110"/>
    <mergeCell ref="A111:M111"/>
    <mergeCell ref="A112:M112"/>
    <mergeCell ref="A98:M98"/>
    <mergeCell ref="A99:M99"/>
    <mergeCell ref="A100:M100"/>
    <mergeCell ref="A102:M102"/>
    <mergeCell ref="A104:M104"/>
    <mergeCell ref="A114:M114"/>
    <mergeCell ref="A116:M116"/>
    <mergeCell ref="A117:M117"/>
    <mergeCell ref="A118:M118"/>
    <mergeCell ref="A121:M121"/>
    <mergeCell ref="A123:M123"/>
    <mergeCell ref="A125:M125"/>
    <mergeCell ref="A127:M127"/>
    <mergeCell ref="A128:M128"/>
    <mergeCell ref="A129:M129"/>
    <mergeCell ref="A163:M163"/>
    <mergeCell ref="A160:M160"/>
    <mergeCell ref="A161:M161"/>
    <mergeCell ref="A157:M157"/>
    <mergeCell ref="A131:M131"/>
    <mergeCell ref="A150:M150"/>
    <mergeCell ref="A172:M172"/>
    <mergeCell ref="A165:M165"/>
    <mergeCell ref="A169:F169"/>
    <mergeCell ref="I169:M169"/>
    <mergeCell ref="A171:F171"/>
    <mergeCell ref="I171:M171"/>
    <mergeCell ref="A167:M167"/>
    <mergeCell ref="A147:M147"/>
    <mergeCell ref="A149:M149"/>
    <mergeCell ref="A145:M145"/>
    <mergeCell ref="A162:M162"/>
    <mergeCell ref="A141:M141"/>
    <mergeCell ref="A144:M144"/>
    <mergeCell ref="A159:M159"/>
    <mergeCell ref="A136:M136"/>
    <mergeCell ref="A137:M137"/>
    <mergeCell ref="A138:M138"/>
    <mergeCell ref="A143:M143"/>
    <mergeCell ref="A139:M139"/>
    <mergeCell ref="A133:M133"/>
    <mergeCell ref="A134:M134"/>
  </mergeCells>
  <printOptions/>
  <pageMargins left="0.7" right="0.7" top="0.75" bottom="0.75" header="0.3" footer="0.3"/>
  <pageSetup horizontalDpi="600" verticalDpi="600" orientation="portrait" paperSize="9" scale="78" r:id="rId2"/>
  <rowBreaks count="1" manualBreakCount="1">
    <brk id="144" max="12" man="1"/>
  </rowBreaks>
  <drawing r:id="rId1"/>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E28"/>
  <sheetViews>
    <sheetView view="pageBreakPreview" zoomScale="75" zoomScaleSheetLayoutView="75" zoomScalePageLayoutView="0" workbookViewId="0" topLeftCell="A1">
      <selection activeCell="C2" sqref="C2"/>
    </sheetView>
  </sheetViews>
  <sheetFormatPr defaultColWidth="9.00390625" defaultRowHeight="15"/>
  <cols>
    <col min="1" max="1" width="6.00390625" style="6" customWidth="1"/>
    <col min="2" max="2" width="44.7109375" style="6" customWidth="1"/>
    <col min="3" max="3" width="16.7109375" style="6" customWidth="1"/>
    <col min="4" max="4" width="15.28125" style="6" customWidth="1"/>
    <col min="5" max="5" width="16.57421875" style="6" customWidth="1"/>
    <col min="6" max="16384" width="9.00390625" style="2" customWidth="1"/>
  </cols>
  <sheetData>
    <row r="1" spans="4:5" ht="15" customHeight="1">
      <c r="D1" s="415" t="s">
        <v>1095</v>
      </c>
      <c r="E1" s="415"/>
    </row>
    <row r="2" spans="4:5" ht="15" customHeight="1">
      <c r="D2" s="416" t="s">
        <v>1253</v>
      </c>
      <c r="E2" s="416"/>
    </row>
    <row r="3" spans="3:5" ht="15" customHeight="1">
      <c r="C3" s="416" t="s">
        <v>313</v>
      </c>
      <c r="D3" s="416"/>
      <c r="E3" s="416"/>
    </row>
    <row r="4" spans="4:5" ht="15" customHeight="1">
      <c r="D4" s="416" t="s">
        <v>1511</v>
      </c>
      <c r="E4" s="416"/>
    </row>
    <row r="5" spans="4:5" ht="15" customHeight="1">
      <c r="D5" s="73"/>
      <c r="E5" s="73"/>
    </row>
    <row r="6" spans="1:5" ht="49.5" customHeight="1">
      <c r="A6" s="443" t="s">
        <v>1353</v>
      </c>
      <c r="B6" s="443"/>
      <c r="C6" s="443"/>
      <c r="D6" s="443"/>
      <c r="E6" s="443"/>
    </row>
    <row r="7" spans="1:5" ht="15.75" customHeight="1">
      <c r="A7" s="96"/>
      <c r="B7" s="96"/>
      <c r="C7" s="96"/>
      <c r="D7" s="96"/>
      <c r="E7" s="104" t="s">
        <v>273</v>
      </c>
    </row>
    <row r="8" spans="1:5" s="106" customFormat="1" ht="46.5" customHeight="1">
      <c r="A8" s="251" t="s">
        <v>686</v>
      </c>
      <c r="B8" s="251" t="s">
        <v>358</v>
      </c>
      <c r="C8" s="252" t="s">
        <v>1096</v>
      </c>
      <c r="D8" s="105" t="s">
        <v>1198</v>
      </c>
      <c r="E8" s="105" t="s">
        <v>1330</v>
      </c>
    </row>
    <row r="9" spans="1:5" s="106" customFormat="1" ht="15">
      <c r="A9" s="105"/>
      <c r="B9" s="105">
        <v>1</v>
      </c>
      <c r="C9" s="252">
        <v>2</v>
      </c>
      <c r="D9" s="105">
        <v>3</v>
      </c>
      <c r="E9" s="105">
        <v>4</v>
      </c>
    </row>
    <row r="10" spans="1:5" ht="18" customHeight="1">
      <c r="A10" s="99">
        <v>1</v>
      </c>
      <c r="B10" s="108" t="s">
        <v>1086</v>
      </c>
      <c r="C10" s="253">
        <v>538940</v>
      </c>
      <c r="D10" s="110">
        <v>1025308</v>
      </c>
      <c r="E10" s="110">
        <v>1023121</v>
      </c>
    </row>
    <row r="11" spans="1:5" ht="18" customHeight="1">
      <c r="A11" s="99">
        <v>2</v>
      </c>
      <c r="B11" s="108" t="s">
        <v>613</v>
      </c>
      <c r="C11" s="253">
        <v>7387783</v>
      </c>
      <c r="D11" s="110">
        <v>8256315</v>
      </c>
      <c r="E11" s="110">
        <v>8249604</v>
      </c>
    </row>
    <row r="12" spans="1:5" ht="18" customHeight="1">
      <c r="A12" s="99">
        <v>3</v>
      </c>
      <c r="B12" s="108" t="s">
        <v>776</v>
      </c>
      <c r="C12" s="253">
        <v>4786089</v>
      </c>
      <c r="D12" s="110">
        <v>5817761</v>
      </c>
      <c r="E12" s="110">
        <v>5810524</v>
      </c>
    </row>
    <row r="13" spans="1:5" ht="18" customHeight="1">
      <c r="A13" s="99">
        <v>4</v>
      </c>
      <c r="B13" s="108" t="s">
        <v>568</v>
      </c>
      <c r="C13" s="253">
        <v>6905268</v>
      </c>
      <c r="D13" s="110">
        <v>7310105</v>
      </c>
      <c r="E13" s="110">
        <v>7306157</v>
      </c>
    </row>
    <row r="14" spans="1:5" ht="18" customHeight="1">
      <c r="A14" s="99">
        <v>5</v>
      </c>
      <c r="B14" s="108" t="s">
        <v>1087</v>
      </c>
      <c r="C14" s="253">
        <v>525347</v>
      </c>
      <c r="D14" s="110">
        <v>749936</v>
      </c>
      <c r="E14" s="110">
        <v>749505</v>
      </c>
    </row>
    <row r="15" spans="1:5" ht="18" customHeight="1">
      <c r="A15" s="99">
        <v>6</v>
      </c>
      <c r="B15" s="111" t="s">
        <v>160</v>
      </c>
      <c r="C15" s="253">
        <v>22555640</v>
      </c>
      <c r="D15" s="110">
        <v>23899351</v>
      </c>
      <c r="E15" s="110">
        <v>23753314</v>
      </c>
    </row>
    <row r="16" spans="1:5" ht="18" customHeight="1">
      <c r="A16" s="99">
        <v>7</v>
      </c>
      <c r="B16" s="108" t="s">
        <v>21</v>
      </c>
      <c r="C16" s="253">
        <v>5846477</v>
      </c>
      <c r="D16" s="110">
        <v>6500384</v>
      </c>
      <c r="E16" s="110">
        <v>6494718</v>
      </c>
    </row>
    <row r="17" spans="1:5" ht="18" customHeight="1">
      <c r="A17" s="99">
        <v>8</v>
      </c>
      <c r="B17" s="108" t="s">
        <v>1088</v>
      </c>
      <c r="C17" s="253">
        <v>6414183</v>
      </c>
      <c r="D17" s="110">
        <v>7256138</v>
      </c>
      <c r="E17" s="110">
        <v>7247866</v>
      </c>
    </row>
    <row r="18" spans="1:5" ht="18" customHeight="1">
      <c r="A18" s="99">
        <v>9</v>
      </c>
      <c r="B18" s="108" t="s">
        <v>1089</v>
      </c>
      <c r="C18" s="253">
        <v>4660155</v>
      </c>
      <c r="D18" s="110">
        <v>5121972</v>
      </c>
      <c r="E18" s="110">
        <v>5121325</v>
      </c>
    </row>
    <row r="19" spans="1:5" ht="18" customHeight="1">
      <c r="A19" s="99">
        <v>10</v>
      </c>
      <c r="B19" s="108" t="s">
        <v>569</v>
      </c>
      <c r="C19" s="253">
        <v>5583226</v>
      </c>
      <c r="D19" s="110">
        <v>6049117</v>
      </c>
      <c r="E19" s="110">
        <v>6046267</v>
      </c>
    </row>
    <row r="20" spans="1:5" ht="18" customHeight="1">
      <c r="A20" s="99">
        <v>11</v>
      </c>
      <c r="B20" s="108" t="s">
        <v>1090</v>
      </c>
      <c r="C20" s="253">
        <v>5442896</v>
      </c>
      <c r="D20" s="110">
        <v>5901255</v>
      </c>
      <c r="E20" s="110">
        <v>5899366</v>
      </c>
    </row>
    <row r="21" spans="1:5" ht="18" customHeight="1">
      <c r="A21" s="99">
        <v>12</v>
      </c>
      <c r="B21" s="108" t="s">
        <v>1091</v>
      </c>
      <c r="C21" s="253">
        <v>7521897</v>
      </c>
      <c r="D21" s="110">
        <v>8331634</v>
      </c>
      <c r="E21" s="110">
        <v>8324961</v>
      </c>
    </row>
    <row r="22" spans="1:5" ht="18" customHeight="1">
      <c r="A22" s="99">
        <v>13</v>
      </c>
      <c r="B22" s="108" t="s">
        <v>1092</v>
      </c>
      <c r="C22" s="253">
        <v>4774350</v>
      </c>
      <c r="D22" s="110">
        <v>5225493</v>
      </c>
      <c r="E22" s="110">
        <v>5224126</v>
      </c>
    </row>
    <row r="23" spans="1:5" ht="18" customHeight="1">
      <c r="A23" s="99"/>
      <c r="B23" s="112" t="s">
        <v>570</v>
      </c>
      <c r="C23" s="254">
        <f>SUM(C10:C22)</f>
        <v>82942251</v>
      </c>
      <c r="D23" s="255">
        <f>SUM(D10:D22)</f>
        <v>91444769</v>
      </c>
      <c r="E23" s="255">
        <f>SUM(E10:E22)</f>
        <v>91250854</v>
      </c>
    </row>
    <row r="24" spans="1:5" ht="24" customHeight="1">
      <c r="A24" s="444"/>
      <c r="B24" s="445"/>
      <c r="C24" s="445"/>
      <c r="D24" s="445"/>
      <c r="E24" s="445"/>
    </row>
    <row r="25" spans="1:5" ht="9.75" customHeight="1">
      <c r="A25" s="446"/>
      <c r="B25" s="446"/>
      <c r="C25" s="446"/>
      <c r="D25" s="446"/>
      <c r="E25" s="446"/>
    </row>
    <row r="26" spans="1:5" ht="23.25" customHeight="1" hidden="1">
      <c r="A26" s="446"/>
      <c r="B26" s="446"/>
      <c r="C26" s="446"/>
      <c r="D26" s="446"/>
      <c r="E26" s="446"/>
    </row>
    <row r="27" spans="1:5" ht="15">
      <c r="A27" s="256"/>
      <c r="B27" s="256"/>
      <c r="C27" s="256"/>
      <c r="D27" s="256"/>
      <c r="E27" s="256"/>
    </row>
    <row r="28" spans="1:5" ht="15">
      <c r="A28" s="82"/>
      <c r="B28" s="257"/>
      <c r="C28" s="250"/>
      <c r="D28" s="156"/>
      <c r="E28" s="156"/>
    </row>
  </sheetData>
  <sheetProtection/>
  <mergeCells count="6">
    <mergeCell ref="A6:E6"/>
    <mergeCell ref="A24:E26"/>
    <mergeCell ref="D1:E1"/>
    <mergeCell ref="D2:E2"/>
    <mergeCell ref="C3:E3"/>
    <mergeCell ref="D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J14"/>
  <sheetViews>
    <sheetView view="pageBreakPreview" zoomScale="60" zoomScalePageLayoutView="0" workbookViewId="0" topLeftCell="A1">
      <selection activeCell="I34" sqref="I34"/>
    </sheetView>
  </sheetViews>
  <sheetFormatPr defaultColWidth="9.00390625" defaultRowHeight="15"/>
  <cols>
    <col min="1" max="1" width="8.140625" style="12" customWidth="1"/>
    <col min="2" max="2" width="6.28125" style="12" customWidth="1"/>
    <col min="3" max="4" width="9.140625" style="12" customWidth="1"/>
    <col min="5" max="5" width="7.7109375" style="12" customWidth="1"/>
    <col min="6" max="6" width="5.28125" style="12" customWidth="1"/>
    <col min="7" max="7" width="6.140625" style="12" hidden="1" customWidth="1"/>
    <col min="8" max="8" width="18.28125" style="12" customWidth="1"/>
    <col min="9" max="9" width="15.140625" style="12" bestFit="1" customWidth="1"/>
    <col min="10" max="10" width="15.7109375" style="12" customWidth="1"/>
    <col min="11" max="16384" width="9.00390625" style="12" customWidth="1"/>
  </cols>
  <sheetData>
    <row r="1" spans="9:10" ht="15">
      <c r="I1" s="449" t="s">
        <v>1093</v>
      </c>
      <c r="J1" s="449"/>
    </row>
    <row r="2" spans="9:10" ht="15">
      <c r="I2" s="450" t="s">
        <v>1253</v>
      </c>
      <c r="J2" s="450"/>
    </row>
    <row r="3" spans="9:10" ht="15">
      <c r="I3" s="450" t="s">
        <v>313</v>
      </c>
      <c r="J3" s="450"/>
    </row>
    <row r="4" spans="9:10" ht="15">
      <c r="I4" s="450" t="s">
        <v>1511</v>
      </c>
      <c r="J4" s="450"/>
    </row>
    <row r="5" spans="9:10" ht="15">
      <c r="I5" s="126"/>
      <c r="J5" s="126"/>
    </row>
    <row r="6" spans="1:10" ht="48.75" customHeight="1">
      <c r="A6" s="448" t="s">
        <v>1354</v>
      </c>
      <c r="B6" s="448"/>
      <c r="C6" s="448"/>
      <c r="D6" s="448"/>
      <c r="E6" s="448"/>
      <c r="F6" s="448"/>
      <c r="G6" s="448"/>
      <c r="H6" s="448"/>
      <c r="I6" s="448"/>
      <c r="J6" s="448"/>
    </row>
    <row r="8" spans="6:10" ht="15">
      <c r="F8" s="2"/>
      <c r="G8" s="2"/>
      <c r="H8" s="2"/>
      <c r="J8" s="12" t="s">
        <v>348</v>
      </c>
    </row>
    <row r="9" ht="9" customHeight="1"/>
    <row r="10" spans="1:10" ht="40.5" customHeight="1">
      <c r="A10" s="11" t="s">
        <v>349</v>
      </c>
      <c r="B10" s="423" t="s">
        <v>350</v>
      </c>
      <c r="C10" s="423"/>
      <c r="D10" s="423"/>
      <c r="E10" s="423"/>
      <c r="F10" s="423"/>
      <c r="G10" s="423"/>
      <c r="H10" s="4" t="s">
        <v>1096</v>
      </c>
      <c r="I10" s="4" t="s">
        <v>1198</v>
      </c>
      <c r="J10" s="4" t="s">
        <v>1330</v>
      </c>
    </row>
    <row r="11" spans="1:10" ht="15">
      <c r="A11" s="11"/>
      <c r="B11" s="423">
        <v>1</v>
      </c>
      <c r="C11" s="423"/>
      <c r="D11" s="423"/>
      <c r="E11" s="423"/>
      <c r="F11" s="423"/>
      <c r="G11" s="423"/>
      <c r="H11" s="4">
        <v>2</v>
      </c>
      <c r="I11" s="4">
        <v>3</v>
      </c>
      <c r="J11" s="4">
        <v>4</v>
      </c>
    </row>
    <row r="12" spans="1:10" ht="51.75" customHeight="1">
      <c r="A12" s="13" t="s">
        <v>687</v>
      </c>
      <c r="B12" s="447" t="s">
        <v>351</v>
      </c>
      <c r="C12" s="447"/>
      <c r="D12" s="447"/>
      <c r="E12" s="447"/>
      <c r="F12" s="447"/>
      <c r="G12" s="447"/>
      <c r="H12" s="19">
        <f>H13-H14</f>
        <v>0</v>
      </c>
      <c r="I12" s="19">
        <f>I13-I14</f>
        <v>0</v>
      </c>
      <c r="J12" s="19">
        <f>J13-J14</f>
        <v>0</v>
      </c>
    </row>
    <row r="13" spans="1:10" ht="18.75" customHeight="1">
      <c r="A13" s="13" t="s">
        <v>352</v>
      </c>
      <c r="B13" s="447" t="s">
        <v>353</v>
      </c>
      <c r="C13" s="447"/>
      <c r="D13" s="447"/>
      <c r="E13" s="447"/>
      <c r="F13" s="447"/>
      <c r="G13" s="447"/>
      <c r="H13" s="19">
        <v>0</v>
      </c>
      <c r="I13" s="19">
        <v>0</v>
      </c>
      <c r="J13" s="19">
        <v>0</v>
      </c>
    </row>
    <row r="14" spans="1:10" ht="18.75" customHeight="1">
      <c r="A14" s="13" t="s">
        <v>354</v>
      </c>
      <c r="B14" s="447" t="s">
        <v>355</v>
      </c>
      <c r="C14" s="447"/>
      <c r="D14" s="447"/>
      <c r="E14" s="447"/>
      <c r="F14" s="447"/>
      <c r="G14" s="447"/>
      <c r="H14" s="19">
        <v>0</v>
      </c>
      <c r="I14" s="19">
        <v>0</v>
      </c>
      <c r="J14" s="19">
        <v>0</v>
      </c>
    </row>
  </sheetData>
  <sheetProtection/>
  <mergeCells count="10">
    <mergeCell ref="B13:G13"/>
    <mergeCell ref="B14:G14"/>
    <mergeCell ref="A6:J6"/>
    <mergeCell ref="B10:G10"/>
    <mergeCell ref="B11:G11"/>
    <mergeCell ref="I1:J1"/>
    <mergeCell ref="I2:J2"/>
    <mergeCell ref="I3:J3"/>
    <mergeCell ref="I4:J4"/>
    <mergeCell ref="B12:G12"/>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00FF"/>
    <pageSetUpPr fitToPage="1"/>
  </sheetPr>
  <dimension ref="A1:J24"/>
  <sheetViews>
    <sheetView view="pageBreakPreview" zoomScale="75" zoomScaleSheetLayoutView="75" zoomScalePageLayoutView="0" workbookViewId="0" topLeftCell="A1">
      <selection activeCell="C16" sqref="C16"/>
    </sheetView>
  </sheetViews>
  <sheetFormatPr defaultColWidth="9.140625" defaultRowHeight="15"/>
  <cols>
    <col min="1" max="1" width="5.7109375" style="6" customWidth="1"/>
    <col min="2" max="2" width="29.8515625" style="1" customWidth="1"/>
    <col min="3" max="3" width="71.00390625" style="6" customWidth="1"/>
    <col min="4" max="4" width="17.7109375" style="7" bestFit="1" customWidth="1"/>
    <col min="5" max="5" width="17.7109375" style="6" bestFit="1" customWidth="1"/>
    <col min="6" max="6" width="17.28125" style="6" customWidth="1"/>
    <col min="7" max="7" width="15.28125" style="7" bestFit="1" customWidth="1"/>
    <col min="8" max="16384" width="9.140625" style="6" customWidth="1"/>
  </cols>
  <sheetData>
    <row r="1" spans="5:6" ht="15">
      <c r="E1" s="376" t="s">
        <v>16</v>
      </c>
      <c r="F1" s="376"/>
    </row>
    <row r="2" spans="5:6" ht="15">
      <c r="E2" s="377" t="s">
        <v>1253</v>
      </c>
      <c r="F2" s="377"/>
    </row>
    <row r="3" spans="5:6" ht="15">
      <c r="E3" s="377" t="s">
        <v>313</v>
      </c>
      <c r="F3" s="377"/>
    </row>
    <row r="4" spans="5:6" ht="15">
      <c r="E4" s="378" t="s">
        <v>1514</v>
      </c>
      <c r="F4" s="378"/>
    </row>
    <row r="6" spans="1:6" ht="21" customHeight="1">
      <c r="A6" s="379" t="s">
        <v>1504</v>
      </c>
      <c r="B6" s="380"/>
      <c r="C6" s="380"/>
      <c r="D6" s="380"/>
      <c r="E6" s="380"/>
      <c r="F6" s="380"/>
    </row>
    <row r="8" ht="15">
      <c r="F8" s="5" t="s">
        <v>273</v>
      </c>
    </row>
    <row r="9" spans="1:7" s="15" customFormat="1" ht="15.75" customHeight="1">
      <c r="A9" s="20" t="s">
        <v>686</v>
      </c>
      <c r="B9" s="20" t="s">
        <v>294</v>
      </c>
      <c r="C9" s="20" t="s">
        <v>274</v>
      </c>
      <c r="D9" s="3" t="s">
        <v>1096</v>
      </c>
      <c r="E9" s="3" t="s">
        <v>1198</v>
      </c>
      <c r="F9" s="3" t="s">
        <v>1330</v>
      </c>
      <c r="G9" s="128"/>
    </row>
    <row r="10" spans="1:7" s="23" customFormat="1" ht="12.75">
      <c r="A10" s="21"/>
      <c r="B10" s="22">
        <v>1</v>
      </c>
      <c r="C10" s="22">
        <v>2</v>
      </c>
      <c r="D10" s="22">
        <v>3</v>
      </c>
      <c r="E10" s="22">
        <v>4</v>
      </c>
      <c r="F10" s="22">
        <v>5</v>
      </c>
      <c r="G10" s="129"/>
    </row>
    <row r="11" spans="1:6" ht="36" customHeight="1">
      <c r="A11" s="9">
        <v>1</v>
      </c>
      <c r="B11" s="16" t="s">
        <v>424</v>
      </c>
      <c r="C11" s="8" t="s">
        <v>423</v>
      </c>
      <c r="D11" s="14">
        <f>D12</f>
        <v>0</v>
      </c>
      <c r="E11" s="14">
        <f>E12</f>
        <v>0</v>
      </c>
      <c r="F11" s="14">
        <f>F12</f>
        <v>0</v>
      </c>
    </row>
    <row r="12" spans="1:6" ht="15">
      <c r="A12" s="9">
        <v>2</v>
      </c>
      <c r="B12" s="9" t="s">
        <v>46</v>
      </c>
      <c r="C12" s="8" t="s">
        <v>381</v>
      </c>
      <c r="D12" s="17">
        <f>D20+D16</f>
        <v>0</v>
      </c>
      <c r="E12" s="17">
        <f>E20+E16</f>
        <v>0</v>
      </c>
      <c r="F12" s="17">
        <f>F20+F16</f>
        <v>0</v>
      </c>
    </row>
    <row r="13" spans="1:6" ht="15">
      <c r="A13" s="9">
        <v>3</v>
      </c>
      <c r="B13" s="9" t="s">
        <v>47</v>
      </c>
      <c r="C13" s="8" t="s">
        <v>680</v>
      </c>
      <c r="D13" s="17">
        <f>D14</f>
        <v>-710021147.12</v>
      </c>
      <c r="E13" s="17">
        <f aca="true" t="shared" si="0" ref="E13:F15">E14</f>
        <v>-671979719.12</v>
      </c>
      <c r="F13" s="17">
        <f t="shared" si="0"/>
        <v>-665759816.12</v>
      </c>
    </row>
    <row r="14" spans="1:8" ht="15">
      <c r="A14" s="9">
        <v>4</v>
      </c>
      <c r="B14" s="9" t="s">
        <v>48</v>
      </c>
      <c r="C14" s="8" t="s">
        <v>292</v>
      </c>
      <c r="D14" s="17">
        <f>D15</f>
        <v>-710021147.12</v>
      </c>
      <c r="E14" s="17">
        <f t="shared" si="0"/>
        <v>-671979719.12</v>
      </c>
      <c r="F14" s="17">
        <f t="shared" si="0"/>
        <v>-665759816.12</v>
      </c>
      <c r="G14" s="127"/>
      <c r="H14" s="103"/>
    </row>
    <row r="15" spans="1:6" ht="15">
      <c r="A15" s="9">
        <v>5</v>
      </c>
      <c r="B15" s="9" t="s">
        <v>49</v>
      </c>
      <c r="C15" s="8" t="s">
        <v>564</v>
      </c>
      <c r="D15" s="17">
        <f>D16</f>
        <v>-710021147.12</v>
      </c>
      <c r="E15" s="17">
        <f t="shared" si="0"/>
        <v>-671979719.12</v>
      </c>
      <c r="F15" s="17">
        <f t="shared" si="0"/>
        <v>-665759816.12</v>
      </c>
    </row>
    <row r="16" spans="1:6" ht="30.75">
      <c r="A16" s="9">
        <v>6</v>
      </c>
      <c r="B16" s="9" t="s">
        <v>0</v>
      </c>
      <c r="C16" s="8" t="s">
        <v>683</v>
      </c>
      <c r="D16" s="17">
        <f>-'№2 доходы на 2021-2023'!K170</f>
        <v>-710021147.12</v>
      </c>
      <c r="E16" s="17">
        <f>-'№2 доходы на 2021-2023'!L170</f>
        <v>-671979719.12</v>
      </c>
      <c r="F16" s="17">
        <f>-'№2 доходы на 2021-2023'!M170</f>
        <v>-665759816.12</v>
      </c>
    </row>
    <row r="17" spans="1:10" ht="15">
      <c r="A17" s="9">
        <v>7</v>
      </c>
      <c r="B17" s="9" t="s">
        <v>1</v>
      </c>
      <c r="C17" s="8" t="s">
        <v>603</v>
      </c>
      <c r="D17" s="17">
        <f aca="true" t="shared" si="1" ref="D17:F18">D18</f>
        <v>710021147.12</v>
      </c>
      <c r="E17" s="17">
        <f t="shared" si="1"/>
        <v>671979719.12</v>
      </c>
      <c r="F17" s="17">
        <f t="shared" si="1"/>
        <v>665759816.12</v>
      </c>
      <c r="G17" s="127"/>
      <c r="H17" s="103"/>
      <c r="I17" s="103"/>
      <c r="J17" s="103"/>
    </row>
    <row r="18" spans="1:6" ht="15">
      <c r="A18" s="9">
        <v>8</v>
      </c>
      <c r="B18" s="9" t="s">
        <v>2</v>
      </c>
      <c r="C18" s="8" t="s">
        <v>604</v>
      </c>
      <c r="D18" s="17">
        <f t="shared" si="1"/>
        <v>710021147.12</v>
      </c>
      <c r="E18" s="17">
        <f t="shared" si="1"/>
        <v>671979719.12</v>
      </c>
      <c r="F18" s="17">
        <f t="shared" si="1"/>
        <v>665759816.12</v>
      </c>
    </row>
    <row r="19" spans="1:6" ht="15">
      <c r="A19" s="9">
        <v>9</v>
      </c>
      <c r="B19" s="9" t="s">
        <v>20</v>
      </c>
      <c r="C19" s="8" t="s">
        <v>588</v>
      </c>
      <c r="D19" s="17">
        <f>D20</f>
        <v>710021147.12</v>
      </c>
      <c r="E19" s="17">
        <f>E20</f>
        <v>671979719.12</v>
      </c>
      <c r="F19" s="17">
        <f>F20</f>
        <v>665759816.12</v>
      </c>
    </row>
    <row r="20" spans="1:6" ht="30.75">
      <c r="A20" s="9">
        <v>10</v>
      </c>
      <c r="B20" s="9" t="s">
        <v>375</v>
      </c>
      <c r="C20" s="8" t="s">
        <v>682</v>
      </c>
      <c r="D20" s="17">
        <f>'№3 функц 2021-2023'!D50</f>
        <v>710021147.12</v>
      </c>
      <c r="E20" s="17">
        <f>'№3 функц 2021-2023'!E50</f>
        <v>671979719.12</v>
      </c>
      <c r="F20" s="17">
        <f>'№3 функц 2021-2023'!F50</f>
        <v>665759816.12</v>
      </c>
    </row>
    <row r="21" spans="1:6" ht="15">
      <c r="A21" s="9">
        <v>11</v>
      </c>
      <c r="B21" s="381" t="s">
        <v>560</v>
      </c>
      <c r="C21" s="382"/>
      <c r="D21" s="18">
        <f>D11</f>
        <v>0</v>
      </c>
      <c r="E21" s="18">
        <f>E11</f>
        <v>0</v>
      </c>
      <c r="F21" s="18">
        <f>F11</f>
        <v>0</v>
      </c>
    </row>
    <row r="24" ht="15">
      <c r="E24" s="7"/>
    </row>
  </sheetData>
  <sheetProtection/>
  <mergeCells count="6">
    <mergeCell ref="E1:F1"/>
    <mergeCell ref="E2:F2"/>
    <mergeCell ref="E3:F3"/>
    <mergeCell ref="E4:F4"/>
    <mergeCell ref="A6:F6"/>
    <mergeCell ref="B21:C21"/>
  </mergeCells>
  <printOptions/>
  <pageMargins left="0.7874015748031497" right="0.3937007874015748" top="0.3937007874015748" bottom="0.3937007874015748"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D187"/>
  <sheetViews>
    <sheetView view="pageBreakPreview" zoomScale="75" zoomScaleSheetLayoutView="75" zoomScalePageLayoutView="0" workbookViewId="0" topLeftCell="A1">
      <pane xSplit="13" ySplit="13" topLeftCell="N168" activePane="bottomRight" state="frozen"/>
      <selection pane="topLeft" activeCell="A1" sqref="A1"/>
      <selection pane="topRight" activeCell="N1" sqref="N1"/>
      <selection pane="bottomLeft" activeCell="A18" sqref="A18"/>
      <selection pane="bottomRight" activeCell="A10" sqref="A10:M170"/>
    </sheetView>
  </sheetViews>
  <sheetFormatPr defaultColWidth="9.140625" defaultRowHeight="15"/>
  <cols>
    <col min="1" max="1" width="6.7109375" style="176" customWidth="1"/>
    <col min="2" max="2" width="7.421875" style="176" customWidth="1"/>
    <col min="3" max="3" width="6.421875" style="176" customWidth="1"/>
    <col min="4" max="4" width="6.140625" style="121" customWidth="1"/>
    <col min="5" max="5" width="6.7109375" style="176" customWidth="1"/>
    <col min="6" max="6" width="6.28125" style="176" customWidth="1"/>
    <col min="7" max="7" width="7.421875" style="176" customWidth="1"/>
    <col min="8" max="8" width="5.7109375" style="176" customWidth="1"/>
    <col min="9" max="9" width="5.421875" style="176" customWidth="1"/>
    <col min="10" max="10" width="61.28125" style="82" customWidth="1"/>
    <col min="11" max="11" width="18.00390625" style="172" customWidth="1"/>
    <col min="12" max="13" width="17.421875" style="172" customWidth="1"/>
    <col min="14" max="14" width="16.28125" style="179" customWidth="1"/>
    <col min="15" max="15" width="19.28125" style="179" customWidth="1"/>
    <col min="16" max="16" width="16.140625" style="179" customWidth="1"/>
    <col min="17" max="17" width="15.140625" style="179" customWidth="1"/>
    <col min="18" max="18" width="13.421875" style="179" bestFit="1" customWidth="1"/>
    <col min="19" max="19" width="11.140625" style="179" bestFit="1" customWidth="1"/>
    <col min="20" max="20" width="16.421875" style="179" customWidth="1"/>
    <col min="21" max="21" width="16.00390625" style="179" customWidth="1"/>
    <col min="22" max="22" width="11.28125" style="179" customWidth="1"/>
    <col min="23" max="23" width="11.8515625" style="179" customWidth="1"/>
    <col min="24" max="24" width="18.7109375" style="179" customWidth="1"/>
    <col min="25" max="25" width="15.00390625" style="179" customWidth="1"/>
    <col min="26" max="27" width="16.00390625" style="179" customWidth="1"/>
    <col min="28" max="29" width="16.28125" style="179" customWidth="1"/>
    <col min="30" max="16384" width="9.140625" style="82" customWidth="1"/>
  </cols>
  <sheetData>
    <row r="1" spans="12:13" ht="15.75" customHeight="1">
      <c r="L1" s="373" t="s">
        <v>293</v>
      </c>
      <c r="M1" s="405"/>
    </row>
    <row r="2" spans="12:13" ht="15">
      <c r="L2" s="406" t="s">
        <v>1253</v>
      </c>
      <c r="M2" s="406"/>
    </row>
    <row r="3" spans="2:13" ht="18.75" customHeight="1">
      <c r="B3" s="180"/>
      <c r="C3" s="180"/>
      <c r="D3" s="181"/>
      <c r="E3" s="181"/>
      <c r="F3" s="180"/>
      <c r="L3" s="406" t="s">
        <v>313</v>
      </c>
      <c r="M3" s="406"/>
    </row>
    <row r="4" spans="2:13" ht="15.75" customHeight="1">
      <c r="B4" s="180"/>
      <c r="C4" s="182"/>
      <c r="D4" s="182"/>
      <c r="E4" s="182"/>
      <c r="F4" s="180"/>
      <c r="L4" s="406" t="s">
        <v>1514</v>
      </c>
      <c r="M4" s="406"/>
    </row>
    <row r="5" spans="3:5" ht="15">
      <c r="C5" s="402"/>
      <c r="D5" s="403"/>
      <c r="E5" s="403"/>
    </row>
    <row r="6" spans="1:13" ht="15">
      <c r="A6" s="69"/>
      <c r="B6" s="70"/>
      <c r="C6" s="404"/>
      <c r="D6" s="403"/>
      <c r="E6" s="403"/>
      <c r="F6" s="70"/>
      <c r="G6" s="70"/>
      <c r="H6" s="70"/>
      <c r="I6" s="70"/>
      <c r="J6" s="71"/>
      <c r="K6" s="72"/>
      <c r="L6" s="72"/>
      <c r="M6" s="72"/>
    </row>
    <row r="7" spans="1:13" ht="15">
      <c r="A7" s="69"/>
      <c r="B7" s="70"/>
      <c r="C7" s="70"/>
      <c r="D7" s="70"/>
      <c r="E7" s="70"/>
      <c r="F7" s="70"/>
      <c r="G7" s="70"/>
      <c r="H7" s="70"/>
      <c r="I7" s="70"/>
      <c r="J7" s="71"/>
      <c r="K7" s="72"/>
      <c r="L7" s="73"/>
      <c r="M7" s="72"/>
    </row>
    <row r="8" spans="1:13" ht="15">
      <c r="A8" s="397" t="s">
        <v>1358</v>
      </c>
      <c r="B8" s="397"/>
      <c r="C8" s="397"/>
      <c r="D8" s="397"/>
      <c r="E8" s="397"/>
      <c r="F8" s="397"/>
      <c r="G8" s="397"/>
      <c r="H8" s="397"/>
      <c r="I8" s="397"/>
      <c r="J8" s="397"/>
      <c r="K8" s="397"/>
      <c r="L8" s="397"/>
      <c r="M8" s="397"/>
    </row>
    <row r="9" spans="1:13" ht="15">
      <c r="A9" s="74"/>
      <c r="B9" s="74"/>
      <c r="C9" s="74"/>
      <c r="D9" s="74"/>
      <c r="E9" s="74"/>
      <c r="F9" s="74"/>
      <c r="G9" s="74"/>
      <c r="H9" s="74"/>
      <c r="I9" s="74"/>
      <c r="J9" s="75"/>
      <c r="K9" s="76"/>
      <c r="L9" s="76"/>
      <c r="M9" s="77" t="s">
        <v>273</v>
      </c>
    </row>
    <row r="10" spans="1:30" s="175" customFormat="1" ht="15.75" customHeight="1">
      <c r="A10" s="398" t="s">
        <v>686</v>
      </c>
      <c r="B10" s="399" t="s">
        <v>145</v>
      </c>
      <c r="C10" s="399"/>
      <c r="D10" s="399"/>
      <c r="E10" s="399"/>
      <c r="F10" s="399"/>
      <c r="G10" s="399"/>
      <c r="H10" s="399"/>
      <c r="I10" s="399"/>
      <c r="J10" s="400" t="s">
        <v>623</v>
      </c>
      <c r="K10" s="401" t="s">
        <v>1096</v>
      </c>
      <c r="L10" s="401" t="s">
        <v>1198</v>
      </c>
      <c r="M10" s="401" t="s">
        <v>1330</v>
      </c>
      <c r="N10" s="393"/>
      <c r="O10" s="393"/>
      <c r="P10" s="394"/>
      <c r="Q10" s="394"/>
      <c r="R10" s="393"/>
      <c r="S10" s="393"/>
      <c r="T10" s="393"/>
      <c r="U10" s="393"/>
      <c r="V10" s="393"/>
      <c r="W10" s="393"/>
      <c r="X10" s="393"/>
      <c r="Y10" s="393"/>
      <c r="Z10" s="393"/>
      <c r="AA10" s="393"/>
      <c r="AB10" s="393"/>
      <c r="AC10" s="393"/>
      <c r="AD10" s="191"/>
    </row>
    <row r="11" spans="1:30" s="175" customFormat="1" ht="15">
      <c r="A11" s="398"/>
      <c r="B11" s="395" t="s">
        <v>831</v>
      </c>
      <c r="C11" s="396" t="s">
        <v>832</v>
      </c>
      <c r="D11" s="396" t="s">
        <v>833</v>
      </c>
      <c r="E11" s="396" t="s">
        <v>834</v>
      </c>
      <c r="F11" s="396" t="s">
        <v>835</v>
      </c>
      <c r="G11" s="395" t="s">
        <v>836</v>
      </c>
      <c r="H11" s="395" t="s">
        <v>837</v>
      </c>
      <c r="I11" s="395" t="s">
        <v>838</v>
      </c>
      <c r="J11" s="400"/>
      <c r="K11" s="401"/>
      <c r="L11" s="401"/>
      <c r="M11" s="401"/>
      <c r="N11" s="394"/>
      <c r="O11" s="394"/>
      <c r="P11" s="394"/>
      <c r="Q11" s="394"/>
      <c r="R11" s="394"/>
      <c r="S11" s="394"/>
      <c r="T11" s="394"/>
      <c r="U11" s="393"/>
      <c r="V11" s="393"/>
      <c r="W11" s="393"/>
      <c r="X11" s="394"/>
      <c r="Y11" s="394"/>
      <c r="Z11" s="393"/>
      <c r="AA11" s="393"/>
      <c r="AB11" s="394"/>
      <c r="AC11" s="394"/>
      <c r="AD11" s="191"/>
    </row>
    <row r="12" spans="1:30" s="175" customFormat="1" ht="156" customHeight="1">
      <c r="A12" s="398"/>
      <c r="B12" s="395"/>
      <c r="C12" s="396"/>
      <c r="D12" s="396"/>
      <c r="E12" s="396"/>
      <c r="F12" s="396"/>
      <c r="G12" s="395"/>
      <c r="H12" s="395"/>
      <c r="I12" s="395"/>
      <c r="J12" s="400"/>
      <c r="K12" s="401"/>
      <c r="L12" s="401"/>
      <c r="M12" s="401"/>
      <c r="N12" s="394"/>
      <c r="O12" s="394"/>
      <c r="P12" s="394"/>
      <c r="Q12" s="394"/>
      <c r="R12" s="394"/>
      <c r="S12" s="394"/>
      <c r="T12" s="394"/>
      <c r="U12" s="393"/>
      <c r="V12" s="393"/>
      <c r="W12" s="393"/>
      <c r="X12" s="394"/>
      <c r="Y12" s="394"/>
      <c r="Z12" s="393"/>
      <c r="AA12" s="393"/>
      <c r="AB12" s="394"/>
      <c r="AC12" s="394"/>
      <c r="AD12" s="191"/>
    </row>
    <row r="13" spans="1:30" s="176" customFormat="1" ht="15">
      <c r="A13" s="80"/>
      <c r="B13" s="10" t="s">
        <v>687</v>
      </c>
      <c r="C13" s="10" t="s">
        <v>690</v>
      </c>
      <c r="D13" s="10" t="s">
        <v>692</v>
      </c>
      <c r="E13" s="10" t="s">
        <v>446</v>
      </c>
      <c r="F13" s="10" t="s">
        <v>447</v>
      </c>
      <c r="G13" s="10" t="s">
        <v>448</v>
      </c>
      <c r="H13" s="10" t="s">
        <v>449</v>
      </c>
      <c r="I13" s="10" t="s">
        <v>450</v>
      </c>
      <c r="J13" s="81">
        <v>9</v>
      </c>
      <c r="K13" s="166">
        <v>10</v>
      </c>
      <c r="L13" s="166">
        <v>11</v>
      </c>
      <c r="M13" s="166">
        <v>12</v>
      </c>
      <c r="N13" s="183"/>
      <c r="O13" s="183"/>
      <c r="P13" s="183"/>
      <c r="Q13" s="183"/>
      <c r="R13" s="183"/>
      <c r="S13" s="183"/>
      <c r="T13" s="183"/>
      <c r="U13" s="183"/>
      <c r="V13" s="183"/>
      <c r="W13" s="183"/>
      <c r="X13" s="183"/>
      <c r="Y13" s="183"/>
      <c r="Z13" s="183"/>
      <c r="AA13" s="183"/>
      <c r="AB13" s="183"/>
      <c r="AC13" s="183"/>
      <c r="AD13" s="180"/>
    </row>
    <row r="14" spans="1:30" ht="15">
      <c r="A14" s="62">
        <v>1</v>
      </c>
      <c r="B14" s="78" t="s">
        <v>839</v>
      </c>
      <c r="C14" s="78" t="s">
        <v>687</v>
      </c>
      <c r="D14" s="78" t="s">
        <v>840</v>
      </c>
      <c r="E14" s="78" t="s">
        <v>840</v>
      </c>
      <c r="F14" s="78" t="s">
        <v>839</v>
      </c>
      <c r="G14" s="78" t="s">
        <v>840</v>
      </c>
      <c r="H14" s="78" t="s">
        <v>841</v>
      </c>
      <c r="I14" s="78" t="s">
        <v>839</v>
      </c>
      <c r="J14" s="28" t="s">
        <v>737</v>
      </c>
      <c r="K14" s="144">
        <f>K15+K24+K36+K39+K48+K54+K59+K66</f>
        <v>52947199</v>
      </c>
      <c r="L14" s="144">
        <f>L15+L24+L36+L39+L48+L54+L59+L66</f>
        <v>56102171</v>
      </c>
      <c r="M14" s="144">
        <f>M15+M24+M36+M39+M48+M54+M59+M66</f>
        <v>58915368</v>
      </c>
      <c r="N14" s="184"/>
      <c r="O14" s="184"/>
      <c r="P14" s="184"/>
      <c r="Q14" s="184"/>
      <c r="R14" s="184"/>
      <c r="S14" s="184"/>
      <c r="T14" s="184"/>
      <c r="U14" s="184"/>
      <c r="V14" s="184"/>
      <c r="W14" s="184"/>
      <c r="X14" s="184"/>
      <c r="Y14" s="184"/>
      <c r="Z14" s="184"/>
      <c r="AA14" s="184"/>
      <c r="AB14" s="184"/>
      <c r="AC14" s="184"/>
      <c r="AD14" s="123"/>
    </row>
    <row r="15" spans="1:30" ht="15">
      <c r="A15" s="62">
        <v>2</v>
      </c>
      <c r="B15" s="78" t="s">
        <v>657</v>
      </c>
      <c r="C15" s="78" t="s">
        <v>687</v>
      </c>
      <c r="D15" s="78" t="s">
        <v>842</v>
      </c>
      <c r="E15" s="78" t="s">
        <v>840</v>
      </c>
      <c r="F15" s="78" t="s">
        <v>839</v>
      </c>
      <c r="G15" s="78" t="s">
        <v>840</v>
      </c>
      <c r="H15" s="78" t="s">
        <v>841</v>
      </c>
      <c r="I15" s="78" t="s">
        <v>839</v>
      </c>
      <c r="J15" s="28" t="s">
        <v>843</v>
      </c>
      <c r="K15" s="144">
        <f>K16+K19</f>
        <v>33181468</v>
      </c>
      <c r="L15" s="144">
        <f>L16+L19</f>
        <v>35026314</v>
      </c>
      <c r="M15" s="144">
        <f>M16+M19</f>
        <v>37065442</v>
      </c>
      <c r="N15" s="184"/>
      <c r="O15" s="184"/>
      <c r="P15" s="184"/>
      <c r="Q15" s="184"/>
      <c r="R15" s="184"/>
      <c r="S15" s="184"/>
      <c r="T15" s="184"/>
      <c r="U15" s="184"/>
      <c r="V15" s="184"/>
      <c r="W15" s="184"/>
      <c r="X15" s="184"/>
      <c r="Y15" s="184"/>
      <c r="Z15" s="184"/>
      <c r="AA15" s="184"/>
      <c r="AB15" s="184"/>
      <c r="AC15" s="184"/>
      <c r="AD15" s="123"/>
    </row>
    <row r="16" spans="1:30" ht="15">
      <c r="A16" s="62">
        <v>3</v>
      </c>
      <c r="B16" s="78" t="s">
        <v>657</v>
      </c>
      <c r="C16" s="78" t="s">
        <v>687</v>
      </c>
      <c r="D16" s="78" t="s">
        <v>842</v>
      </c>
      <c r="E16" s="78" t="s">
        <v>842</v>
      </c>
      <c r="F16" s="78" t="s">
        <v>839</v>
      </c>
      <c r="G16" s="78" t="s">
        <v>840</v>
      </c>
      <c r="H16" s="78" t="s">
        <v>841</v>
      </c>
      <c r="I16" s="78" t="s">
        <v>338</v>
      </c>
      <c r="J16" s="28" t="s">
        <v>427</v>
      </c>
      <c r="K16" s="144">
        <f aca="true" t="shared" si="0" ref="K16:M17">K17</f>
        <v>249070</v>
      </c>
      <c r="L16" s="144">
        <f t="shared" si="0"/>
        <v>262341</v>
      </c>
      <c r="M16" s="144">
        <f t="shared" si="0"/>
        <v>278197</v>
      </c>
      <c r="N16" s="184"/>
      <c r="O16" s="184"/>
      <c r="P16" s="184"/>
      <c r="Q16" s="184"/>
      <c r="R16" s="184"/>
      <c r="S16" s="184"/>
      <c r="T16" s="184"/>
      <c r="U16" s="184"/>
      <c r="V16" s="184"/>
      <c r="W16" s="184"/>
      <c r="X16" s="184"/>
      <c r="Y16" s="184"/>
      <c r="Z16" s="184"/>
      <c r="AA16" s="184"/>
      <c r="AB16" s="184"/>
      <c r="AC16" s="184"/>
      <c r="AD16" s="123"/>
    </row>
    <row r="17" spans="1:30" ht="46.5">
      <c r="A17" s="62">
        <v>4</v>
      </c>
      <c r="B17" s="78" t="s">
        <v>657</v>
      </c>
      <c r="C17" s="78" t="s">
        <v>687</v>
      </c>
      <c r="D17" s="78" t="s">
        <v>842</v>
      </c>
      <c r="E17" s="78" t="s">
        <v>842</v>
      </c>
      <c r="F17" s="78" t="s">
        <v>844</v>
      </c>
      <c r="G17" s="78" t="s">
        <v>840</v>
      </c>
      <c r="H17" s="78" t="s">
        <v>841</v>
      </c>
      <c r="I17" s="78" t="s">
        <v>338</v>
      </c>
      <c r="J17" s="28" t="s">
        <v>610</v>
      </c>
      <c r="K17" s="144">
        <f t="shared" si="0"/>
        <v>249070</v>
      </c>
      <c r="L17" s="144">
        <f t="shared" si="0"/>
        <v>262341</v>
      </c>
      <c r="M17" s="144">
        <f t="shared" si="0"/>
        <v>278197</v>
      </c>
      <c r="N17" s="184"/>
      <c r="O17" s="184"/>
      <c r="P17" s="184"/>
      <c r="Q17" s="184"/>
      <c r="R17" s="184"/>
      <c r="S17" s="184"/>
      <c r="T17" s="184"/>
      <c r="U17" s="184"/>
      <c r="V17" s="184"/>
      <c r="W17" s="184"/>
      <c r="X17" s="184"/>
      <c r="Y17" s="184"/>
      <c r="Z17" s="184"/>
      <c r="AA17" s="184"/>
      <c r="AB17" s="184"/>
      <c r="AC17" s="184"/>
      <c r="AD17" s="123"/>
    </row>
    <row r="18" spans="1:30" ht="46.5">
      <c r="A18" s="62">
        <v>5</v>
      </c>
      <c r="B18" s="78" t="s">
        <v>657</v>
      </c>
      <c r="C18" s="78" t="s">
        <v>687</v>
      </c>
      <c r="D18" s="78" t="s">
        <v>842</v>
      </c>
      <c r="E18" s="78" t="s">
        <v>842</v>
      </c>
      <c r="F18" s="78" t="s">
        <v>845</v>
      </c>
      <c r="G18" s="78" t="s">
        <v>846</v>
      </c>
      <c r="H18" s="78" t="s">
        <v>841</v>
      </c>
      <c r="I18" s="78" t="s">
        <v>338</v>
      </c>
      <c r="J18" s="28" t="s">
        <v>146</v>
      </c>
      <c r="K18" s="144">
        <v>249070</v>
      </c>
      <c r="L18" s="144">
        <v>262341</v>
      </c>
      <c r="M18" s="144">
        <v>278197</v>
      </c>
      <c r="N18" s="184"/>
      <c r="O18" s="184"/>
      <c r="P18" s="184"/>
      <c r="Q18" s="184"/>
      <c r="R18" s="184"/>
      <c r="S18" s="184"/>
      <c r="T18" s="184"/>
      <c r="U18" s="184"/>
      <c r="V18" s="184"/>
      <c r="W18" s="184"/>
      <c r="X18" s="184"/>
      <c r="Y18" s="184"/>
      <c r="Z18" s="184"/>
      <c r="AA18" s="184"/>
      <c r="AB18" s="184"/>
      <c r="AC18" s="184"/>
      <c r="AD18" s="123"/>
    </row>
    <row r="19" spans="1:30" ht="15">
      <c r="A19" s="62">
        <v>6</v>
      </c>
      <c r="B19" s="78" t="s">
        <v>657</v>
      </c>
      <c r="C19" s="78" t="s">
        <v>687</v>
      </c>
      <c r="D19" s="78" t="s">
        <v>842</v>
      </c>
      <c r="E19" s="78" t="s">
        <v>846</v>
      </c>
      <c r="F19" s="78" t="s">
        <v>839</v>
      </c>
      <c r="G19" s="78" t="s">
        <v>842</v>
      </c>
      <c r="H19" s="78" t="s">
        <v>841</v>
      </c>
      <c r="I19" s="78" t="s">
        <v>338</v>
      </c>
      <c r="J19" s="28" t="s">
        <v>847</v>
      </c>
      <c r="K19" s="144">
        <f>K20+K21+K22+K23</f>
        <v>32932398</v>
      </c>
      <c r="L19" s="144">
        <f>L20+L21+L22+L23</f>
        <v>34763973</v>
      </c>
      <c r="M19" s="144">
        <f>M20+M21+M22+M23</f>
        <v>36787245</v>
      </c>
      <c r="N19" s="184"/>
      <c r="O19" s="184"/>
      <c r="P19" s="184"/>
      <c r="Q19" s="184"/>
      <c r="R19" s="184"/>
      <c r="S19" s="184"/>
      <c r="T19" s="184"/>
      <c r="U19" s="184"/>
      <c r="V19" s="184"/>
      <c r="W19" s="184"/>
      <c r="X19" s="184"/>
      <c r="Y19" s="184"/>
      <c r="Z19" s="184"/>
      <c r="AA19" s="184"/>
      <c r="AB19" s="184"/>
      <c r="AC19" s="184"/>
      <c r="AD19" s="123"/>
    </row>
    <row r="20" spans="1:30" ht="90.75" customHeight="1">
      <c r="A20" s="62">
        <v>7</v>
      </c>
      <c r="B20" s="78" t="s">
        <v>657</v>
      </c>
      <c r="C20" s="78" t="s">
        <v>687</v>
      </c>
      <c r="D20" s="78" t="s">
        <v>842</v>
      </c>
      <c r="E20" s="78" t="s">
        <v>846</v>
      </c>
      <c r="F20" s="78" t="s">
        <v>844</v>
      </c>
      <c r="G20" s="78" t="s">
        <v>842</v>
      </c>
      <c r="H20" s="78" t="s">
        <v>841</v>
      </c>
      <c r="I20" s="78" t="s">
        <v>338</v>
      </c>
      <c r="J20" s="28" t="s">
        <v>848</v>
      </c>
      <c r="K20" s="144">
        <v>32714891</v>
      </c>
      <c r="L20" s="144">
        <v>34538333</v>
      </c>
      <c r="M20" s="144">
        <v>36553149</v>
      </c>
      <c r="N20" s="184"/>
      <c r="O20" s="184"/>
      <c r="P20" s="184"/>
      <c r="Q20" s="184"/>
      <c r="R20" s="184"/>
      <c r="S20" s="184"/>
      <c r="T20" s="184"/>
      <c r="U20" s="184"/>
      <c r="V20" s="184"/>
      <c r="W20" s="184"/>
      <c r="X20" s="184"/>
      <c r="Y20" s="184"/>
      <c r="Z20" s="184"/>
      <c r="AA20" s="184"/>
      <c r="AB20" s="184"/>
      <c r="AC20" s="184"/>
      <c r="AD20" s="123"/>
    </row>
    <row r="21" spans="1:30" ht="123.75" customHeight="1">
      <c r="A21" s="62">
        <v>8</v>
      </c>
      <c r="B21" s="78" t="s">
        <v>657</v>
      </c>
      <c r="C21" s="78" t="s">
        <v>687</v>
      </c>
      <c r="D21" s="78" t="s">
        <v>842</v>
      </c>
      <c r="E21" s="78" t="s">
        <v>846</v>
      </c>
      <c r="F21" s="78" t="s">
        <v>849</v>
      </c>
      <c r="G21" s="78" t="s">
        <v>842</v>
      </c>
      <c r="H21" s="78" t="s">
        <v>841</v>
      </c>
      <c r="I21" s="78" t="s">
        <v>338</v>
      </c>
      <c r="J21" s="28" t="s">
        <v>850</v>
      </c>
      <c r="K21" s="144">
        <v>4800</v>
      </c>
      <c r="L21" s="144">
        <v>4986</v>
      </c>
      <c r="M21" s="144">
        <v>5178</v>
      </c>
      <c r="N21" s="184"/>
      <c r="O21" s="184"/>
      <c r="P21" s="184"/>
      <c r="Q21" s="184"/>
      <c r="R21" s="184"/>
      <c r="S21" s="184"/>
      <c r="T21" s="184"/>
      <c r="U21" s="184"/>
      <c r="V21" s="184"/>
      <c r="W21" s="184"/>
      <c r="X21" s="184"/>
      <c r="Y21" s="184"/>
      <c r="Z21" s="184"/>
      <c r="AA21" s="184"/>
      <c r="AB21" s="184"/>
      <c r="AC21" s="184"/>
      <c r="AD21" s="123"/>
    </row>
    <row r="22" spans="1:30" ht="54" customHeight="1">
      <c r="A22" s="62">
        <v>9</v>
      </c>
      <c r="B22" s="78" t="s">
        <v>657</v>
      </c>
      <c r="C22" s="78" t="s">
        <v>687</v>
      </c>
      <c r="D22" s="78" t="s">
        <v>842</v>
      </c>
      <c r="E22" s="78" t="s">
        <v>846</v>
      </c>
      <c r="F22" s="78" t="s">
        <v>851</v>
      </c>
      <c r="G22" s="78" t="s">
        <v>842</v>
      </c>
      <c r="H22" s="78" t="s">
        <v>841</v>
      </c>
      <c r="I22" s="78" t="s">
        <v>338</v>
      </c>
      <c r="J22" s="28" t="s">
        <v>852</v>
      </c>
      <c r="K22" s="144">
        <v>142627</v>
      </c>
      <c r="L22" s="144">
        <v>147771</v>
      </c>
      <c r="M22" s="144">
        <v>153120</v>
      </c>
      <c r="N22" s="184"/>
      <c r="O22" s="184"/>
      <c r="P22" s="184"/>
      <c r="Q22" s="184"/>
      <c r="R22" s="184"/>
      <c r="S22" s="184"/>
      <c r="T22" s="184"/>
      <c r="U22" s="184"/>
      <c r="V22" s="184"/>
      <c r="W22" s="184"/>
      <c r="X22" s="184"/>
      <c r="Y22" s="184"/>
      <c r="Z22" s="184"/>
      <c r="AA22" s="184"/>
      <c r="AB22" s="184"/>
      <c r="AC22" s="184"/>
      <c r="AD22" s="123"/>
    </row>
    <row r="23" spans="1:30" ht="111.75" customHeight="1">
      <c r="A23" s="62">
        <v>10</v>
      </c>
      <c r="B23" s="78" t="s">
        <v>657</v>
      </c>
      <c r="C23" s="78" t="s">
        <v>687</v>
      </c>
      <c r="D23" s="78" t="s">
        <v>842</v>
      </c>
      <c r="E23" s="78" t="s">
        <v>846</v>
      </c>
      <c r="F23" s="78" t="s">
        <v>853</v>
      </c>
      <c r="G23" s="78" t="s">
        <v>842</v>
      </c>
      <c r="H23" s="78" t="s">
        <v>841</v>
      </c>
      <c r="I23" s="78" t="s">
        <v>338</v>
      </c>
      <c r="J23" s="28" t="s">
        <v>854</v>
      </c>
      <c r="K23" s="144">
        <v>70080</v>
      </c>
      <c r="L23" s="144">
        <v>72883</v>
      </c>
      <c r="M23" s="144">
        <v>75798</v>
      </c>
      <c r="N23" s="184"/>
      <c r="O23" s="184"/>
      <c r="P23" s="184"/>
      <c r="Q23" s="184"/>
      <c r="R23" s="184"/>
      <c r="S23" s="184"/>
      <c r="T23" s="184"/>
      <c r="U23" s="184"/>
      <c r="V23" s="184"/>
      <c r="W23" s="184"/>
      <c r="X23" s="184"/>
      <c r="Y23" s="184"/>
      <c r="Z23" s="184"/>
      <c r="AA23" s="184"/>
      <c r="AB23" s="184"/>
      <c r="AC23" s="184"/>
      <c r="AD23" s="123"/>
    </row>
    <row r="24" spans="1:30" ht="15">
      <c r="A24" s="62">
        <v>11</v>
      </c>
      <c r="B24" s="78" t="s">
        <v>657</v>
      </c>
      <c r="C24" s="78" t="s">
        <v>687</v>
      </c>
      <c r="D24" s="78" t="s">
        <v>855</v>
      </c>
      <c r="E24" s="78" t="s">
        <v>840</v>
      </c>
      <c r="F24" s="78" t="s">
        <v>839</v>
      </c>
      <c r="G24" s="78" t="s">
        <v>840</v>
      </c>
      <c r="H24" s="78" t="s">
        <v>841</v>
      </c>
      <c r="I24" s="78" t="s">
        <v>839</v>
      </c>
      <c r="J24" s="28" t="s">
        <v>143</v>
      </c>
      <c r="K24" s="144">
        <f>K30+K32+K34+K25</f>
        <v>9808415</v>
      </c>
      <c r="L24" s="144">
        <f>L30+L32+L34+L25</f>
        <v>10842900</v>
      </c>
      <c r="M24" s="144">
        <f>M30+M32+M34+M25</f>
        <v>11326591</v>
      </c>
      <c r="N24" s="184"/>
      <c r="O24" s="184"/>
      <c r="P24" s="184"/>
      <c r="Q24" s="184"/>
      <c r="R24" s="184"/>
      <c r="S24" s="184"/>
      <c r="T24" s="184"/>
      <c r="U24" s="184"/>
      <c r="V24" s="184"/>
      <c r="W24" s="184"/>
      <c r="X24" s="184"/>
      <c r="Y24" s="184"/>
      <c r="Z24" s="184"/>
      <c r="AA24" s="184"/>
      <c r="AB24" s="184"/>
      <c r="AC24" s="184"/>
      <c r="AD24" s="123"/>
    </row>
    <row r="25" spans="1:30" ht="30.75">
      <c r="A25" s="62">
        <v>12</v>
      </c>
      <c r="B25" s="78" t="s">
        <v>657</v>
      </c>
      <c r="C25" s="78" t="s">
        <v>687</v>
      </c>
      <c r="D25" s="78" t="s">
        <v>855</v>
      </c>
      <c r="E25" s="78" t="s">
        <v>842</v>
      </c>
      <c r="F25" s="78" t="s">
        <v>839</v>
      </c>
      <c r="G25" s="78" t="s">
        <v>840</v>
      </c>
      <c r="H25" s="78" t="s">
        <v>841</v>
      </c>
      <c r="I25" s="78" t="s">
        <v>338</v>
      </c>
      <c r="J25" s="28" t="s">
        <v>1113</v>
      </c>
      <c r="K25" s="185">
        <f>K26+K28</f>
        <v>7685220</v>
      </c>
      <c r="L25" s="185">
        <f>L26+L28</f>
        <v>8638565</v>
      </c>
      <c r="M25" s="185">
        <f>M26+M28</f>
        <v>9037778</v>
      </c>
      <c r="N25" s="184"/>
      <c r="O25" s="184"/>
      <c r="P25" s="184"/>
      <c r="Q25" s="184"/>
      <c r="R25" s="184"/>
      <c r="S25" s="184"/>
      <c r="T25" s="184"/>
      <c r="U25" s="184"/>
      <c r="V25" s="184"/>
      <c r="W25" s="184"/>
      <c r="X25" s="184"/>
      <c r="Y25" s="184"/>
      <c r="Z25" s="184"/>
      <c r="AA25" s="184"/>
      <c r="AB25" s="184"/>
      <c r="AC25" s="184"/>
      <c r="AD25" s="123"/>
    </row>
    <row r="26" spans="1:30" ht="30.75">
      <c r="A26" s="62">
        <v>13</v>
      </c>
      <c r="B26" s="78" t="s">
        <v>657</v>
      </c>
      <c r="C26" s="78" t="s">
        <v>687</v>
      </c>
      <c r="D26" s="78" t="s">
        <v>855</v>
      </c>
      <c r="E26" s="78" t="s">
        <v>842</v>
      </c>
      <c r="F26" s="78" t="s">
        <v>844</v>
      </c>
      <c r="G26" s="78" t="s">
        <v>842</v>
      </c>
      <c r="H26" s="78" t="s">
        <v>841</v>
      </c>
      <c r="I26" s="78" t="s">
        <v>338</v>
      </c>
      <c r="J26" s="28" t="s">
        <v>1114</v>
      </c>
      <c r="K26" s="185">
        <f>K27</f>
        <v>7285652</v>
      </c>
      <c r="L26" s="185">
        <f>L27</f>
        <v>8159710</v>
      </c>
      <c r="M26" s="185">
        <f>M27</f>
        <v>8493444</v>
      </c>
      <c r="N26" s="184"/>
      <c r="O26" s="184"/>
      <c r="P26" s="184"/>
      <c r="Q26" s="184"/>
      <c r="R26" s="184"/>
      <c r="S26" s="184"/>
      <c r="T26" s="184"/>
      <c r="U26" s="184"/>
      <c r="V26" s="184"/>
      <c r="W26" s="184"/>
      <c r="X26" s="184"/>
      <c r="Y26" s="184"/>
      <c r="Z26" s="184"/>
      <c r="AA26" s="184"/>
      <c r="AB26" s="184"/>
      <c r="AC26" s="184"/>
      <c r="AD26" s="123"/>
    </row>
    <row r="27" spans="1:30" ht="30.75">
      <c r="A27" s="62">
        <v>14</v>
      </c>
      <c r="B27" s="78" t="s">
        <v>657</v>
      </c>
      <c r="C27" s="78" t="s">
        <v>687</v>
      </c>
      <c r="D27" s="78" t="s">
        <v>855</v>
      </c>
      <c r="E27" s="78" t="s">
        <v>842</v>
      </c>
      <c r="F27" s="78" t="s">
        <v>1115</v>
      </c>
      <c r="G27" s="78" t="s">
        <v>842</v>
      </c>
      <c r="H27" s="78" t="s">
        <v>841</v>
      </c>
      <c r="I27" s="78" t="s">
        <v>338</v>
      </c>
      <c r="J27" s="28" t="s">
        <v>1114</v>
      </c>
      <c r="K27" s="185">
        <v>7285652</v>
      </c>
      <c r="L27" s="185">
        <v>8159710</v>
      </c>
      <c r="M27" s="185">
        <v>8493444</v>
      </c>
      <c r="N27" s="184"/>
      <c r="O27" s="184"/>
      <c r="P27" s="184"/>
      <c r="Q27" s="184"/>
      <c r="R27" s="184"/>
      <c r="S27" s="184"/>
      <c r="T27" s="184"/>
      <c r="U27" s="184"/>
      <c r="V27" s="184"/>
      <c r="W27" s="184"/>
      <c r="X27" s="184"/>
      <c r="Y27" s="184"/>
      <c r="Z27" s="184"/>
      <c r="AA27" s="184"/>
      <c r="AB27" s="184"/>
      <c r="AC27" s="184"/>
      <c r="AD27" s="123"/>
    </row>
    <row r="28" spans="1:30" ht="46.5">
      <c r="A28" s="62">
        <v>15</v>
      </c>
      <c r="B28" s="78" t="s">
        <v>657</v>
      </c>
      <c r="C28" s="78" t="s">
        <v>687</v>
      </c>
      <c r="D28" s="78" t="s">
        <v>855</v>
      </c>
      <c r="E28" s="78" t="s">
        <v>842</v>
      </c>
      <c r="F28" s="78" t="s">
        <v>849</v>
      </c>
      <c r="G28" s="78" t="s">
        <v>842</v>
      </c>
      <c r="H28" s="78" t="s">
        <v>841</v>
      </c>
      <c r="I28" s="78" t="s">
        <v>338</v>
      </c>
      <c r="J28" s="28" t="s">
        <v>1116</v>
      </c>
      <c r="K28" s="185">
        <f>K29</f>
        <v>399568</v>
      </c>
      <c r="L28" s="185">
        <f>L29</f>
        <v>478855</v>
      </c>
      <c r="M28" s="185">
        <f>M29</f>
        <v>544334</v>
      </c>
      <c r="N28" s="184"/>
      <c r="O28" s="184"/>
      <c r="P28" s="184"/>
      <c r="Q28" s="184"/>
      <c r="R28" s="184"/>
      <c r="S28" s="184"/>
      <c r="T28" s="184"/>
      <c r="U28" s="184"/>
      <c r="V28" s="184"/>
      <c r="W28" s="184"/>
      <c r="X28" s="184"/>
      <c r="Y28" s="184"/>
      <c r="Z28" s="184"/>
      <c r="AA28" s="184"/>
      <c r="AB28" s="184"/>
      <c r="AC28" s="184"/>
      <c r="AD28" s="123"/>
    </row>
    <row r="29" spans="1:30" ht="69" customHeight="1">
      <c r="A29" s="62">
        <v>16</v>
      </c>
      <c r="B29" s="78" t="s">
        <v>657</v>
      </c>
      <c r="C29" s="78" t="s">
        <v>687</v>
      </c>
      <c r="D29" s="78" t="s">
        <v>855</v>
      </c>
      <c r="E29" s="78" t="s">
        <v>842</v>
      </c>
      <c r="F29" s="78" t="s">
        <v>1117</v>
      </c>
      <c r="G29" s="78" t="s">
        <v>842</v>
      </c>
      <c r="H29" s="78" t="s">
        <v>841</v>
      </c>
      <c r="I29" s="78" t="s">
        <v>338</v>
      </c>
      <c r="J29" s="28" t="s">
        <v>1118</v>
      </c>
      <c r="K29" s="185">
        <v>399568</v>
      </c>
      <c r="L29" s="185">
        <v>478855</v>
      </c>
      <c r="M29" s="185">
        <v>544334</v>
      </c>
      <c r="N29" s="184"/>
      <c r="O29" s="184"/>
      <c r="P29" s="184"/>
      <c r="Q29" s="184"/>
      <c r="R29" s="184"/>
      <c r="S29" s="184"/>
      <c r="T29" s="184"/>
      <c r="U29" s="184"/>
      <c r="V29" s="184"/>
      <c r="W29" s="184"/>
      <c r="X29" s="184"/>
      <c r="Y29" s="184"/>
      <c r="Z29" s="184"/>
      <c r="AA29" s="184"/>
      <c r="AB29" s="184"/>
      <c r="AC29" s="184"/>
      <c r="AD29" s="123"/>
    </row>
    <row r="30" spans="1:30" ht="30.75">
      <c r="A30" s="62">
        <v>17</v>
      </c>
      <c r="B30" s="78" t="s">
        <v>657</v>
      </c>
      <c r="C30" s="78" t="s">
        <v>687</v>
      </c>
      <c r="D30" s="78" t="s">
        <v>855</v>
      </c>
      <c r="E30" s="78" t="s">
        <v>846</v>
      </c>
      <c r="F30" s="78" t="s">
        <v>839</v>
      </c>
      <c r="G30" s="78" t="s">
        <v>846</v>
      </c>
      <c r="H30" s="78" t="s">
        <v>841</v>
      </c>
      <c r="I30" s="78" t="s">
        <v>338</v>
      </c>
      <c r="J30" s="28" t="s">
        <v>714</v>
      </c>
      <c r="K30" s="144">
        <f>K31</f>
        <v>16291</v>
      </c>
      <c r="L30" s="144">
        <f>L31</f>
        <v>13033</v>
      </c>
      <c r="M30" s="144">
        <f>M31</f>
        <v>9775</v>
      </c>
      <c r="N30" s="184"/>
      <c r="O30" s="184"/>
      <c r="P30" s="184"/>
      <c r="Q30" s="184"/>
      <c r="R30" s="184"/>
      <c r="S30" s="184"/>
      <c r="T30" s="184"/>
      <c r="U30" s="184"/>
      <c r="V30" s="184"/>
      <c r="W30" s="184"/>
      <c r="X30" s="184"/>
      <c r="Y30" s="184"/>
      <c r="Z30" s="184"/>
      <c r="AA30" s="184"/>
      <c r="AB30" s="184"/>
      <c r="AC30" s="184"/>
      <c r="AD30" s="123"/>
    </row>
    <row r="31" spans="1:30" ht="30.75">
      <c r="A31" s="62">
        <v>18</v>
      </c>
      <c r="B31" s="78" t="s">
        <v>657</v>
      </c>
      <c r="C31" s="78" t="s">
        <v>687</v>
      </c>
      <c r="D31" s="78" t="s">
        <v>855</v>
      </c>
      <c r="E31" s="78" t="s">
        <v>846</v>
      </c>
      <c r="F31" s="78" t="s">
        <v>844</v>
      </c>
      <c r="G31" s="78" t="s">
        <v>846</v>
      </c>
      <c r="H31" s="78" t="s">
        <v>841</v>
      </c>
      <c r="I31" s="78" t="s">
        <v>338</v>
      </c>
      <c r="J31" s="28" t="s">
        <v>714</v>
      </c>
      <c r="K31" s="144">
        <v>16291</v>
      </c>
      <c r="L31" s="144">
        <v>13033</v>
      </c>
      <c r="M31" s="144">
        <v>9775</v>
      </c>
      <c r="N31" s="184"/>
      <c r="O31" s="184"/>
      <c r="P31" s="184"/>
      <c r="Q31" s="184"/>
      <c r="R31" s="184"/>
      <c r="S31" s="184"/>
      <c r="T31" s="184"/>
      <c r="U31" s="184"/>
      <c r="V31" s="184"/>
      <c r="W31" s="184"/>
      <c r="X31" s="184"/>
      <c r="Y31" s="184"/>
      <c r="Z31" s="184"/>
      <c r="AA31" s="184"/>
      <c r="AB31" s="184"/>
      <c r="AC31" s="184"/>
      <c r="AD31" s="123"/>
    </row>
    <row r="32" spans="1:30" ht="15">
      <c r="A32" s="62">
        <v>19</v>
      </c>
      <c r="B32" s="78" t="s">
        <v>657</v>
      </c>
      <c r="C32" s="78" t="s">
        <v>687</v>
      </c>
      <c r="D32" s="78" t="s">
        <v>855</v>
      </c>
      <c r="E32" s="78" t="s">
        <v>856</v>
      </c>
      <c r="F32" s="78" t="s">
        <v>839</v>
      </c>
      <c r="G32" s="78" t="s">
        <v>842</v>
      </c>
      <c r="H32" s="78" t="s">
        <v>841</v>
      </c>
      <c r="I32" s="78" t="s">
        <v>338</v>
      </c>
      <c r="J32" s="28" t="s">
        <v>715</v>
      </c>
      <c r="K32" s="144">
        <f>K33</f>
        <v>5504</v>
      </c>
      <c r="L32" s="144">
        <f>L33</f>
        <v>5802</v>
      </c>
      <c r="M32" s="144">
        <f>M33</f>
        <v>6138</v>
      </c>
      <c r="N32" s="184"/>
      <c r="O32" s="184"/>
      <c r="P32" s="184"/>
      <c r="Q32" s="184"/>
      <c r="R32" s="184"/>
      <c r="S32" s="184"/>
      <c r="T32" s="184"/>
      <c r="U32" s="184"/>
      <c r="V32" s="184"/>
      <c r="W32" s="184"/>
      <c r="X32" s="184"/>
      <c r="Y32" s="184"/>
      <c r="Z32" s="184"/>
      <c r="AA32" s="184"/>
      <c r="AB32" s="184"/>
      <c r="AC32" s="184"/>
      <c r="AD32" s="123"/>
    </row>
    <row r="33" spans="1:30" ht="15">
      <c r="A33" s="62">
        <v>20</v>
      </c>
      <c r="B33" s="78" t="s">
        <v>657</v>
      </c>
      <c r="C33" s="78" t="s">
        <v>687</v>
      </c>
      <c r="D33" s="78" t="s">
        <v>855</v>
      </c>
      <c r="E33" s="78" t="s">
        <v>856</v>
      </c>
      <c r="F33" s="78" t="s">
        <v>844</v>
      </c>
      <c r="G33" s="78" t="s">
        <v>842</v>
      </c>
      <c r="H33" s="78" t="s">
        <v>841</v>
      </c>
      <c r="I33" s="78" t="s">
        <v>338</v>
      </c>
      <c r="J33" s="28" t="s">
        <v>715</v>
      </c>
      <c r="K33" s="144">
        <v>5504</v>
      </c>
      <c r="L33" s="144">
        <v>5802</v>
      </c>
      <c r="M33" s="144">
        <v>6138</v>
      </c>
      <c r="N33" s="184"/>
      <c r="O33" s="184"/>
      <c r="P33" s="184"/>
      <c r="Q33" s="184"/>
      <c r="R33" s="184"/>
      <c r="S33" s="184"/>
      <c r="T33" s="184"/>
      <c r="U33" s="184"/>
      <c r="V33" s="184"/>
      <c r="W33" s="184"/>
      <c r="X33" s="184"/>
      <c r="Y33" s="184"/>
      <c r="Z33" s="184"/>
      <c r="AA33" s="184"/>
      <c r="AB33" s="184"/>
      <c r="AC33" s="184"/>
      <c r="AD33" s="123"/>
    </row>
    <row r="34" spans="1:30" ht="30.75">
      <c r="A34" s="62">
        <v>21</v>
      </c>
      <c r="B34" s="78" t="s">
        <v>657</v>
      </c>
      <c r="C34" s="78" t="s">
        <v>687</v>
      </c>
      <c r="D34" s="78" t="s">
        <v>855</v>
      </c>
      <c r="E34" s="78" t="s">
        <v>857</v>
      </c>
      <c r="F34" s="78" t="s">
        <v>839</v>
      </c>
      <c r="G34" s="78" t="s">
        <v>846</v>
      </c>
      <c r="H34" s="78" t="s">
        <v>841</v>
      </c>
      <c r="I34" s="78" t="s">
        <v>338</v>
      </c>
      <c r="J34" s="28" t="s">
        <v>858</v>
      </c>
      <c r="K34" s="144">
        <f>K35</f>
        <v>2101400</v>
      </c>
      <c r="L34" s="144">
        <f>L35</f>
        <v>2185500</v>
      </c>
      <c r="M34" s="144">
        <f>M35</f>
        <v>2272900</v>
      </c>
      <c r="N34" s="184"/>
      <c r="O34" s="184"/>
      <c r="P34" s="184"/>
      <c r="Q34" s="184"/>
      <c r="R34" s="184"/>
      <c r="S34" s="184"/>
      <c r="T34" s="184"/>
      <c r="U34" s="184"/>
      <c r="V34" s="184"/>
      <c r="W34" s="184"/>
      <c r="X34" s="184"/>
      <c r="Y34" s="184"/>
      <c r="Z34" s="184"/>
      <c r="AA34" s="184"/>
      <c r="AB34" s="184"/>
      <c r="AC34" s="184"/>
      <c r="AD34" s="123"/>
    </row>
    <row r="35" spans="1:30" ht="46.5">
      <c r="A35" s="62">
        <v>22</v>
      </c>
      <c r="B35" s="78" t="s">
        <v>657</v>
      </c>
      <c r="C35" s="78" t="s">
        <v>687</v>
      </c>
      <c r="D35" s="78" t="s">
        <v>855</v>
      </c>
      <c r="E35" s="78" t="s">
        <v>857</v>
      </c>
      <c r="F35" s="78" t="s">
        <v>849</v>
      </c>
      <c r="G35" s="78" t="s">
        <v>846</v>
      </c>
      <c r="H35" s="78" t="s">
        <v>841</v>
      </c>
      <c r="I35" s="78" t="s">
        <v>338</v>
      </c>
      <c r="J35" s="28" t="s">
        <v>859</v>
      </c>
      <c r="K35" s="144">
        <v>2101400</v>
      </c>
      <c r="L35" s="144">
        <v>2185500</v>
      </c>
      <c r="M35" s="144">
        <v>2272900</v>
      </c>
      <c r="N35" s="184"/>
      <c r="O35" s="184"/>
      <c r="P35" s="184"/>
      <c r="Q35" s="184"/>
      <c r="R35" s="184"/>
      <c r="S35" s="184"/>
      <c r="T35" s="184"/>
      <c r="U35" s="184"/>
      <c r="V35" s="184"/>
      <c r="W35" s="184"/>
      <c r="X35" s="184"/>
      <c r="Y35" s="184"/>
      <c r="Z35" s="184"/>
      <c r="AA35" s="184"/>
      <c r="AB35" s="184"/>
      <c r="AC35" s="184"/>
      <c r="AD35" s="123"/>
    </row>
    <row r="36" spans="1:30" ht="15">
      <c r="A36" s="62">
        <v>23</v>
      </c>
      <c r="B36" s="78" t="s">
        <v>839</v>
      </c>
      <c r="C36" s="78" t="s">
        <v>687</v>
      </c>
      <c r="D36" s="78" t="s">
        <v>860</v>
      </c>
      <c r="E36" s="78" t="s">
        <v>840</v>
      </c>
      <c r="F36" s="78" t="s">
        <v>839</v>
      </c>
      <c r="G36" s="78" t="s">
        <v>840</v>
      </c>
      <c r="H36" s="78" t="s">
        <v>841</v>
      </c>
      <c r="I36" s="78" t="s">
        <v>839</v>
      </c>
      <c r="J36" s="28" t="s">
        <v>716</v>
      </c>
      <c r="K36" s="144">
        <f aca="true" t="shared" si="1" ref="K36:M37">K37</f>
        <v>1583000</v>
      </c>
      <c r="L36" s="144">
        <f t="shared" si="1"/>
        <v>1583000</v>
      </c>
      <c r="M36" s="144">
        <f t="shared" si="1"/>
        <v>1583000</v>
      </c>
      <c r="N36" s="184"/>
      <c r="O36" s="184"/>
      <c r="P36" s="184"/>
      <c r="Q36" s="184"/>
      <c r="R36" s="184"/>
      <c r="S36" s="184"/>
      <c r="T36" s="184"/>
      <c r="U36" s="184"/>
      <c r="V36" s="184"/>
      <c r="W36" s="184"/>
      <c r="X36" s="184"/>
      <c r="Y36" s="184"/>
      <c r="Z36" s="184"/>
      <c r="AA36" s="184"/>
      <c r="AB36" s="184"/>
      <c r="AC36" s="184"/>
      <c r="AD36" s="123"/>
    </row>
    <row r="37" spans="1:30" ht="30.75">
      <c r="A37" s="62">
        <v>24</v>
      </c>
      <c r="B37" s="78" t="s">
        <v>657</v>
      </c>
      <c r="C37" s="78" t="s">
        <v>687</v>
      </c>
      <c r="D37" s="78" t="s">
        <v>860</v>
      </c>
      <c r="E37" s="78" t="s">
        <v>856</v>
      </c>
      <c r="F37" s="78" t="s">
        <v>839</v>
      </c>
      <c r="G37" s="78" t="s">
        <v>842</v>
      </c>
      <c r="H37" s="78" t="s">
        <v>841</v>
      </c>
      <c r="I37" s="78" t="s">
        <v>338</v>
      </c>
      <c r="J37" s="28" t="s">
        <v>144</v>
      </c>
      <c r="K37" s="144">
        <f t="shared" si="1"/>
        <v>1583000</v>
      </c>
      <c r="L37" s="144">
        <f t="shared" si="1"/>
        <v>1583000</v>
      </c>
      <c r="M37" s="144">
        <f t="shared" si="1"/>
        <v>1583000</v>
      </c>
      <c r="N37" s="184"/>
      <c r="O37" s="184"/>
      <c r="P37" s="184"/>
      <c r="Q37" s="184"/>
      <c r="R37" s="184"/>
      <c r="S37" s="184"/>
      <c r="T37" s="184"/>
      <c r="U37" s="184"/>
      <c r="V37" s="184"/>
      <c r="W37" s="184"/>
      <c r="X37" s="184"/>
      <c r="Y37" s="184"/>
      <c r="Z37" s="184"/>
      <c r="AA37" s="184"/>
      <c r="AB37" s="184"/>
      <c r="AC37" s="184"/>
      <c r="AD37" s="123"/>
    </row>
    <row r="38" spans="1:30" ht="46.5">
      <c r="A38" s="62">
        <v>25</v>
      </c>
      <c r="B38" s="78" t="s">
        <v>657</v>
      </c>
      <c r="C38" s="78" t="s">
        <v>687</v>
      </c>
      <c r="D38" s="78" t="s">
        <v>860</v>
      </c>
      <c r="E38" s="78" t="s">
        <v>856</v>
      </c>
      <c r="F38" s="78" t="s">
        <v>844</v>
      </c>
      <c r="G38" s="78" t="s">
        <v>842</v>
      </c>
      <c r="H38" s="78" t="s">
        <v>841</v>
      </c>
      <c r="I38" s="78" t="s">
        <v>338</v>
      </c>
      <c r="J38" s="28" t="s">
        <v>861</v>
      </c>
      <c r="K38" s="144">
        <v>1583000</v>
      </c>
      <c r="L38" s="144">
        <v>1583000</v>
      </c>
      <c r="M38" s="144">
        <v>1583000</v>
      </c>
      <c r="N38" s="184"/>
      <c r="O38" s="184"/>
      <c r="P38" s="184"/>
      <c r="Q38" s="184"/>
      <c r="R38" s="184"/>
      <c r="S38" s="184"/>
      <c r="T38" s="184"/>
      <c r="U38" s="184"/>
      <c r="V38" s="184"/>
      <c r="W38" s="184"/>
      <c r="X38" s="184"/>
      <c r="Y38" s="184"/>
      <c r="Z38" s="184"/>
      <c r="AA38" s="184"/>
      <c r="AB38" s="184"/>
      <c r="AC38" s="184"/>
      <c r="AD38" s="123"/>
    </row>
    <row r="39" spans="1:30" ht="46.5">
      <c r="A39" s="62">
        <v>26</v>
      </c>
      <c r="B39" s="78" t="s">
        <v>839</v>
      </c>
      <c r="C39" s="78" t="s">
        <v>687</v>
      </c>
      <c r="D39" s="78" t="s">
        <v>453</v>
      </c>
      <c r="E39" s="78" t="s">
        <v>840</v>
      </c>
      <c r="F39" s="78" t="s">
        <v>839</v>
      </c>
      <c r="G39" s="78" t="s">
        <v>840</v>
      </c>
      <c r="H39" s="78" t="s">
        <v>841</v>
      </c>
      <c r="I39" s="78" t="s">
        <v>839</v>
      </c>
      <c r="J39" s="28" t="s">
        <v>41</v>
      </c>
      <c r="K39" s="144">
        <f>K40+K45</f>
        <v>5029150</v>
      </c>
      <c r="L39" s="144">
        <f>L40+L45</f>
        <v>5204930</v>
      </c>
      <c r="M39" s="144">
        <f>M40+M45</f>
        <v>5387730</v>
      </c>
      <c r="N39" s="184"/>
      <c r="O39" s="184"/>
      <c r="P39" s="184"/>
      <c r="Q39" s="184"/>
      <c r="R39" s="184"/>
      <c r="S39" s="184"/>
      <c r="T39" s="184"/>
      <c r="U39" s="184"/>
      <c r="V39" s="184"/>
      <c r="W39" s="184"/>
      <c r="X39" s="184"/>
      <c r="Y39" s="184"/>
      <c r="Z39" s="184"/>
      <c r="AA39" s="184"/>
      <c r="AB39" s="184"/>
      <c r="AC39" s="184"/>
      <c r="AD39" s="123"/>
    </row>
    <row r="40" spans="1:30" ht="97.5" customHeight="1">
      <c r="A40" s="62">
        <v>27</v>
      </c>
      <c r="B40" s="78" t="s">
        <v>839</v>
      </c>
      <c r="C40" s="78" t="s">
        <v>687</v>
      </c>
      <c r="D40" s="78" t="s">
        <v>453</v>
      </c>
      <c r="E40" s="78" t="s">
        <v>855</v>
      </c>
      <c r="F40" s="78" t="s">
        <v>839</v>
      </c>
      <c r="G40" s="78" t="s">
        <v>840</v>
      </c>
      <c r="H40" s="78" t="s">
        <v>841</v>
      </c>
      <c r="I40" s="78" t="s">
        <v>346</v>
      </c>
      <c r="J40" s="79" t="s">
        <v>315</v>
      </c>
      <c r="K40" s="144">
        <f>K41+K43</f>
        <v>4985970</v>
      </c>
      <c r="L40" s="144">
        <f>L41+L43</f>
        <v>5160060</v>
      </c>
      <c r="M40" s="144">
        <f>M41+M43</f>
        <v>5341110</v>
      </c>
      <c r="N40" s="184"/>
      <c r="O40" s="184"/>
      <c r="P40" s="184"/>
      <c r="Q40" s="184"/>
      <c r="R40" s="184"/>
      <c r="S40" s="184"/>
      <c r="T40" s="184"/>
      <c r="U40" s="184"/>
      <c r="V40" s="184"/>
      <c r="W40" s="184"/>
      <c r="X40" s="184"/>
      <c r="Y40" s="184"/>
      <c r="Z40" s="184"/>
      <c r="AA40" s="184"/>
      <c r="AB40" s="184"/>
      <c r="AC40" s="184"/>
      <c r="AD40" s="123"/>
    </row>
    <row r="41" spans="1:30" ht="80.25" customHeight="1">
      <c r="A41" s="62">
        <v>28</v>
      </c>
      <c r="B41" s="78" t="s">
        <v>839</v>
      </c>
      <c r="C41" s="78" t="s">
        <v>687</v>
      </c>
      <c r="D41" s="78" t="s">
        <v>453</v>
      </c>
      <c r="E41" s="78" t="s">
        <v>855</v>
      </c>
      <c r="F41" s="78" t="s">
        <v>844</v>
      </c>
      <c r="G41" s="78" t="s">
        <v>840</v>
      </c>
      <c r="H41" s="78" t="s">
        <v>841</v>
      </c>
      <c r="I41" s="78" t="s">
        <v>346</v>
      </c>
      <c r="J41" s="79" t="s">
        <v>775</v>
      </c>
      <c r="K41" s="144">
        <f>K42</f>
        <v>3526670</v>
      </c>
      <c r="L41" s="144">
        <f>L42</f>
        <v>3652350</v>
      </c>
      <c r="M41" s="144">
        <f>M42</f>
        <v>3783050</v>
      </c>
      <c r="N41" s="184"/>
      <c r="O41" s="184"/>
      <c r="P41" s="184"/>
      <c r="Q41" s="184"/>
      <c r="R41" s="184"/>
      <c r="S41" s="184"/>
      <c r="T41" s="184"/>
      <c r="U41" s="184"/>
      <c r="V41" s="184"/>
      <c r="W41" s="184"/>
      <c r="X41" s="184"/>
      <c r="Y41" s="184"/>
      <c r="Z41" s="184"/>
      <c r="AA41" s="184"/>
      <c r="AB41" s="184"/>
      <c r="AC41" s="184"/>
      <c r="AD41" s="123"/>
    </row>
    <row r="42" spans="1:30" ht="106.5" customHeight="1">
      <c r="A42" s="62">
        <v>29</v>
      </c>
      <c r="B42" s="78" t="s">
        <v>688</v>
      </c>
      <c r="C42" s="78" t="s">
        <v>687</v>
      </c>
      <c r="D42" s="78" t="s">
        <v>453</v>
      </c>
      <c r="E42" s="78" t="s">
        <v>855</v>
      </c>
      <c r="F42" s="78" t="s">
        <v>862</v>
      </c>
      <c r="G42" s="78" t="s">
        <v>855</v>
      </c>
      <c r="H42" s="78" t="s">
        <v>841</v>
      </c>
      <c r="I42" s="78" t="s">
        <v>346</v>
      </c>
      <c r="J42" s="79" t="s">
        <v>935</v>
      </c>
      <c r="K42" s="144">
        <v>3526670</v>
      </c>
      <c r="L42" s="144">
        <v>3652350</v>
      </c>
      <c r="M42" s="144">
        <v>3783050</v>
      </c>
      <c r="N42" s="184"/>
      <c r="O42" s="184"/>
      <c r="P42" s="184"/>
      <c r="Q42" s="184"/>
      <c r="R42" s="184"/>
      <c r="S42" s="184"/>
      <c r="T42" s="184"/>
      <c r="U42" s="184"/>
      <c r="V42" s="184"/>
      <c r="W42" s="184"/>
      <c r="X42" s="184"/>
      <c r="Y42" s="184"/>
      <c r="Z42" s="184"/>
      <c r="AA42" s="184"/>
      <c r="AB42" s="184"/>
      <c r="AC42" s="184"/>
      <c r="AD42" s="123"/>
    </row>
    <row r="43" spans="1:30" ht="46.5">
      <c r="A43" s="62">
        <v>30</v>
      </c>
      <c r="B43" s="78" t="s">
        <v>839</v>
      </c>
      <c r="C43" s="78" t="s">
        <v>687</v>
      </c>
      <c r="D43" s="78" t="s">
        <v>453</v>
      </c>
      <c r="E43" s="78" t="s">
        <v>855</v>
      </c>
      <c r="F43" s="78" t="s">
        <v>863</v>
      </c>
      <c r="G43" s="78" t="s">
        <v>840</v>
      </c>
      <c r="H43" s="78" t="s">
        <v>841</v>
      </c>
      <c r="I43" s="78" t="s">
        <v>346</v>
      </c>
      <c r="J43" s="79" t="s">
        <v>147</v>
      </c>
      <c r="K43" s="144">
        <f>K44</f>
        <v>1459300</v>
      </c>
      <c r="L43" s="144">
        <f>L44</f>
        <v>1507710</v>
      </c>
      <c r="M43" s="144">
        <f>M44</f>
        <v>1558060</v>
      </c>
      <c r="N43" s="184"/>
      <c r="O43" s="184"/>
      <c r="P43" s="184"/>
      <c r="Q43" s="184"/>
      <c r="R43" s="184"/>
      <c r="S43" s="184"/>
      <c r="T43" s="184"/>
      <c r="U43" s="184"/>
      <c r="V43" s="184"/>
      <c r="W43" s="184"/>
      <c r="X43" s="184"/>
      <c r="Y43" s="184"/>
      <c r="Z43" s="184"/>
      <c r="AA43" s="184"/>
      <c r="AB43" s="184"/>
      <c r="AC43" s="184"/>
      <c r="AD43" s="123"/>
    </row>
    <row r="44" spans="1:30" ht="46.5">
      <c r="A44" s="62">
        <v>31</v>
      </c>
      <c r="B44" s="78" t="s">
        <v>688</v>
      </c>
      <c r="C44" s="78" t="s">
        <v>687</v>
      </c>
      <c r="D44" s="78" t="s">
        <v>453</v>
      </c>
      <c r="E44" s="78" t="s">
        <v>855</v>
      </c>
      <c r="F44" s="78" t="s">
        <v>864</v>
      </c>
      <c r="G44" s="78" t="s">
        <v>855</v>
      </c>
      <c r="H44" s="78" t="s">
        <v>841</v>
      </c>
      <c r="I44" s="78" t="s">
        <v>346</v>
      </c>
      <c r="J44" s="79" t="s">
        <v>148</v>
      </c>
      <c r="K44" s="144">
        <v>1459300</v>
      </c>
      <c r="L44" s="144">
        <v>1507710</v>
      </c>
      <c r="M44" s="144">
        <v>1558060</v>
      </c>
      <c r="N44" s="184"/>
      <c r="O44" s="184"/>
      <c r="P44" s="184"/>
      <c r="Q44" s="184"/>
      <c r="R44" s="184"/>
      <c r="S44" s="184"/>
      <c r="T44" s="184"/>
      <c r="U44" s="184"/>
      <c r="V44" s="184"/>
      <c r="W44" s="184"/>
      <c r="X44" s="184"/>
      <c r="Y44" s="184"/>
      <c r="Z44" s="184"/>
      <c r="AA44" s="184"/>
      <c r="AB44" s="184"/>
      <c r="AC44" s="184"/>
      <c r="AD44" s="123"/>
    </row>
    <row r="45" spans="1:30" ht="93">
      <c r="A45" s="62">
        <v>32</v>
      </c>
      <c r="B45" s="78" t="s">
        <v>839</v>
      </c>
      <c r="C45" s="78" t="s">
        <v>687</v>
      </c>
      <c r="D45" s="78" t="s">
        <v>453</v>
      </c>
      <c r="E45" s="78" t="s">
        <v>937</v>
      </c>
      <c r="F45" s="78" t="s">
        <v>839</v>
      </c>
      <c r="G45" s="78" t="s">
        <v>840</v>
      </c>
      <c r="H45" s="78" t="s">
        <v>841</v>
      </c>
      <c r="I45" s="78" t="s">
        <v>346</v>
      </c>
      <c r="J45" s="79" t="s">
        <v>936</v>
      </c>
      <c r="K45" s="144">
        <f aca="true" t="shared" si="2" ref="K45:M46">K46</f>
        <v>43180</v>
      </c>
      <c r="L45" s="144">
        <f t="shared" si="2"/>
        <v>44870</v>
      </c>
      <c r="M45" s="144">
        <f t="shared" si="2"/>
        <v>46620</v>
      </c>
      <c r="N45" s="184"/>
      <c r="O45" s="184"/>
      <c r="P45" s="184"/>
      <c r="Q45" s="184"/>
      <c r="R45" s="184"/>
      <c r="S45" s="184"/>
      <c r="T45" s="184"/>
      <c r="U45" s="184"/>
      <c r="V45" s="184"/>
      <c r="W45" s="184"/>
      <c r="X45" s="184"/>
      <c r="Y45" s="184"/>
      <c r="Z45" s="184"/>
      <c r="AA45" s="184"/>
      <c r="AB45" s="184"/>
      <c r="AC45" s="184"/>
      <c r="AD45" s="123"/>
    </row>
    <row r="46" spans="1:30" ht="93">
      <c r="A46" s="62">
        <v>33</v>
      </c>
      <c r="B46" s="78" t="s">
        <v>839</v>
      </c>
      <c r="C46" s="78" t="s">
        <v>687</v>
      </c>
      <c r="D46" s="78" t="s">
        <v>453</v>
      </c>
      <c r="E46" s="78" t="s">
        <v>937</v>
      </c>
      <c r="F46" s="78" t="s">
        <v>853</v>
      </c>
      <c r="G46" s="78" t="s">
        <v>840</v>
      </c>
      <c r="H46" s="78" t="s">
        <v>841</v>
      </c>
      <c r="I46" s="78" t="s">
        <v>346</v>
      </c>
      <c r="J46" s="79" t="s">
        <v>938</v>
      </c>
      <c r="K46" s="144">
        <f t="shared" si="2"/>
        <v>43180</v>
      </c>
      <c r="L46" s="144">
        <f t="shared" si="2"/>
        <v>44870</v>
      </c>
      <c r="M46" s="144">
        <f t="shared" si="2"/>
        <v>46620</v>
      </c>
      <c r="N46" s="184"/>
      <c r="O46" s="184"/>
      <c r="P46" s="184"/>
      <c r="Q46" s="184"/>
      <c r="R46" s="184"/>
      <c r="S46" s="184"/>
      <c r="T46" s="184"/>
      <c r="U46" s="184"/>
      <c r="V46" s="184"/>
      <c r="W46" s="184"/>
      <c r="X46" s="184"/>
      <c r="Y46" s="184"/>
      <c r="Z46" s="184"/>
      <c r="AA46" s="184"/>
      <c r="AB46" s="184"/>
      <c r="AC46" s="184"/>
      <c r="AD46" s="123"/>
    </row>
    <row r="47" spans="1:30" ht="78">
      <c r="A47" s="62">
        <v>34</v>
      </c>
      <c r="B47" s="78" t="s">
        <v>688</v>
      </c>
      <c r="C47" s="78" t="s">
        <v>687</v>
      </c>
      <c r="D47" s="78" t="s">
        <v>453</v>
      </c>
      <c r="E47" s="78" t="s">
        <v>937</v>
      </c>
      <c r="F47" s="78" t="s">
        <v>939</v>
      </c>
      <c r="G47" s="78" t="s">
        <v>855</v>
      </c>
      <c r="H47" s="78" t="s">
        <v>841</v>
      </c>
      <c r="I47" s="78" t="s">
        <v>346</v>
      </c>
      <c r="J47" s="79" t="s">
        <v>684</v>
      </c>
      <c r="K47" s="144">
        <v>43180</v>
      </c>
      <c r="L47" s="144">
        <v>44870</v>
      </c>
      <c r="M47" s="144">
        <v>46620</v>
      </c>
      <c r="N47" s="184"/>
      <c r="O47" s="184"/>
      <c r="P47" s="184"/>
      <c r="Q47" s="184"/>
      <c r="R47" s="184"/>
      <c r="S47" s="184"/>
      <c r="T47" s="184"/>
      <c r="U47" s="184"/>
      <c r="V47" s="184"/>
      <c r="W47" s="184"/>
      <c r="X47" s="184"/>
      <c r="Y47" s="184"/>
      <c r="Z47" s="184"/>
      <c r="AA47" s="184"/>
      <c r="AB47" s="184"/>
      <c r="AC47" s="184"/>
      <c r="AD47" s="123"/>
    </row>
    <row r="48" spans="1:30" ht="30.75">
      <c r="A48" s="62">
        <v>35</v>
      </c>
      <c r="B48" s="78" t="s">
        <v>839</v>
      </c>
      <c r="C48" s="78" t="s">
        <v>687</v>
      </c>
      <c r="D48" s="78" t="s">
        <v>454</v>
      </c>
      <c r="E48" s="78" t="s">
        <v>840</v>
      </c>
      <c r="F48" s="78" t="s">
        <v>839</v>
      </c>
      <c r="G48" s="78" t="s">
        <v>840</v>
      </c>
      <c r="H48" s="78" t="s">
        <v>841</v>
      </c>
      <c r="I48" s="78" t="s">
        <v>839</v>
      </c>
      <c r="J48" s="28" t="s">
        <v>675</v>
      </c>
      <c r="K48" s="144">
        <f>K49</f>
        <v>140472</v>
      </c>
      <c r="L48" s="144">
        <f>L49</f>
        <v>140472</v>
      </c>
      <c r="M48" s="144">
        <f>M49</f>
        <v>140472</v>
      </c>
      <c r="N48" s="184"/>
      <c r="O48" s="184"/>
      <c r="P48" s="184"/>
      <c r="Q48" s="184"/>
      <c r="R48" s="184"/>
      <c r="S48" s="184"/>
      <c r="T48" s="184"/>
      <c r="U48" s="184"/>
      <c r="V48" s="184"/>
      <c r="W48" s="184"/>
      <c r="X48" s="184"/>
      <c r="Y48" s="184"/>
      <c r="Z48" s="184"/>
      <c r="AA48" s="184"/>
      <c r="AB48" s="184"/>
      <c r="AC48" s="184"/>
      <c r="AD48" s="123"/>
    </row>
    <row r="49" spans="1:30" ht="15">
      <c r="A49" s="62">
        <v>36</v>
      </c>
      <c r="B49" s="78" t="s">
        <v>865</v>
      </c>
      <c r="C49" s="78" t="s">
        <v>687</v>
      </c>
      <c r="D49" s="78" t="s">
        <v>454</v>
      </c>
      <c r="E49" s="78" t="s">
        <v>842</v>
      </c>
      <c r="F49" s="78" t="s">
        <v>839</v>
      </c>
      <c r="G49" s="78" t="s">
        <v>842</v>
      </c>
      <c r="H49" s="78" t="s">
        <v>841</v>
      </c>
      <c r="I49" s="78" t="s">
        <v>346</v>
      </c>
      <c r="J49" s="28" t="s">
        <v>425</v>
      </c>
      <c r="K49" s="144">
        <f>K50+K51+K52</f>
        <v>140472</v>
      </c>
      <c r="L49" s="144">
        <f>L50+L51+L52</f>
        <v>140472</v>
      </c>
      <c r="M49" s="144">
        <f>M50+M51+M52</f>
        <v>140472</v>
      </c>
      <c r="N49" s="184"/>
      <c r="O49" s="184"/>
      <c r="P49" s="184"/>
      <c r="Q49" s="184"/>
      <c r="R49" s="184"/>
      <c r="S49" s="184"/>
      <c r="T49" s="184"/>
      <c r="U49" s="184"/>
      <c r="V49" s="184"/>
      <c r="W49" s="184"/>
      <c r="X49" s="184"/>
      <c r="Y49" s="184"/>
      <c r="Z49" s="184"/>
      <c r="AA49" s="184"/>
      <c r="AB49" s="184"/>
      <c r="AC49" s="184"/>
      <c r="AD49" s="123"/>
    </row>
    <row r="50" spans="1:30" ht="30.75">
      <c r="A50" s="62">
        <v>37</v>
      </c>
      <c r="B50" s="78" t="s">
        <v>865</v>
      </c>
      <c r="C50" s="78" t="s">
        <v>687</v>
      </c>
      <c r="D50" s="78" t="s">
        <v>454</v>
      </c>
      <c r="E50" s="78" t="s">
        <v>842</v>
      </c>
      <c r="F50" s="78" t="s">
        <v>844</v>
      </c>
      <c r="G50" s="78" t="s">
        <v>842</v>
      </c>
      <c r="H50" s="78" t="s">
        <v>841</v>
      </c>
      <c r="I50" s="78" t="s">
        <v>346</v>
      </c>
      <c r="J50" s="28" t="s">
        <v>693</v>
      </c>
      <c r="K50" s="144">
        <v>38548</v>
      </c>
      <c r="L50" s="144">
        <v>38548</v>
      </c>
      <c r="M50" s="144">
        <v>38548</v>
      </c>
      <c r="N50" s="184"/>
      <c r="O50" s="184"/>
      <c r="P50" s="184"/>
      <c r="Q50" s="184"/>
      <c r="R50" s="184"/>
      <c r="S50" s="184"/>
      <c r="T50" s="184"/>
      <c r="U50" s="184"/>
      <c r="V50" s="184"/>
      <c r="W50" s="184"/>
      <c r="X50" s="184"/>
      <c r="Y50" s="184"/>
      <c r="Z50" s="184"/>
      <c r="AA50" s="184"/>
      <c r="AB50" s="184"/>
      <c r="AC50" s="184"/>
      <c r="AD50" s="123"/>
    </row>
    <row r="51" spans="1:30" ht="15">
      <c r="A51" s="62">
        <v>38</v>
      </c>
      <c r="B51" s="78" t="s">
        <v>865</v>
      </c>
      <c r="C51" s="78" t="s">
        <v>687</v>
      </c>
      <c r="D51" s="78" t="s">
        <v>454</v>
      </c>
      <c r="E51" s="78" t="s">
        <v>842</v>
      </c>
      <c r="F51" s="78" t="s">
        <v>851</v>
      </c>
      <c r="G51" s="78" t="s">
        <v>842</v>
      </c>
      <c r="H51" s="78" t="s">
        <v>841</v>
      </c>
      <c r="I51" s="78" t="s">
        <v>346</v>
      </c>
      <c r="J51" s="28" t="s">
        <v>796</v>
      </c>
      <c r="K51" s="144">
        <v>81638</v>
      </c>
      <c r="L51" s="144">
        <v>81638</v>
      </c>
      <c r="M51" s="144">
        <v>81638</v>
      </c>
      <c r="N51" s="184"/>
      <c r="O51" s="184"/>
      <c r="P51" s="184"/>
      <c r="Q51" s="184"/>
      <c r="R51" s="184"/>
      <c r="S51" s="184"/>
      <c r="T51" s="184"/>
      <c r="U51" s="184"/>
      <c r="V51" s="184"/>
      <c r="W51" s="184"/>
      <c r="X51" s="184"/>
      <c r="Y51" s="184"/>
      <c r="Z51" s="184"/>
      <c r="AA51" s="184"/>
      <c r="AB51" s="184"/>
      <c r="AC51" s="184"/>
      <c r="AD51" s="123"/>
    </row>
    <row r="52" spans="1:30" ht="15">
      <c r="A52" s="62">
        <v>39</v>
      </c>
      <c r="B52" s="78" t="s">
        <v>865</v>
      </c>
      <c r="C52" s="78" t="s">
        <v>687</v>
      </c>
      <c r="D52" s="78" t="s">
        <v>454</v>
      </c>
      <c r="E52" s="78" t="s">
        <v>842</v>
      </c>
      <c r="F52" s="78" t="s">
        <v>853</v>
      </c>
      <c r="G52" s="78" t="s">
        <v>842</v>
      </c>
      <c r="H52" s="78" t="s">
        <v>841</v>
      </c>
      <c r="I52" s="78" t="s">
        <v>346</v>
      </c>
      <c r="J52" s="28" t="s">
        <v>587</v>
      </c>
      <c r="K52" s="144">
        <f>K53</f>
        <v>20286</v>
      </c>
      <c r="L52" s="144">
        <f>L53</f>
        <v>20286</v>
      </c>
      <c r="M52" s="144">
        <f>M53</f>
        <v>20286</v>
      </c>
      <c r="N52" s="184"/>
      <c r="O52" s="184"/>
      <c r="P52" s="184"/>
      <c r="Q52" s="184"/>
      <c r="R52" s="184"/>
      <c r="S52" s="184"/>
      <c r="T52" s="184"/>
      <c r="U52" s="184"/>
      <c r="V52" s="184"/>
      <c r="W52" s="184"/>
      <c r="X52" s="184"/>
      <c r="Y52" s="184"/>
      <c r="Z52" s="184"/>
      <c r="AA52" s="184"/>
      <c r="AB52" s="184"/>
      <c r="AC52" s="184"/>
      <c r="AD52" s="123"/>
    </row>
    <row r="53" spans="1:30" ht="15">
      <c r="A53" s="62">
        <v>40</v>
      </c>
      <c r="B53" s="78" t="s">
        <v>865</v>
      </c>
      <c r="C53" s="78" t="s">
        <v>687</v>
      </c>
      <c r="D53" s="78" t="s">
        <v>454</v>
      </c>
      <c r="E53" s="78" t="s">
        <v>842</v>
      </c>
      <c r="F53" s="78" t="s">
        <v>993</v>
      </c>
      <c r="G53" s="78" t="s">
        <v>842</v>
      </c>
      <c r="H53" s="78" t="s">
        <v>841</v>
      </c>
      <c r="I53" s="78" t="s">
        <v>346</v>
      </c>
      <c r="J53" s="28" t="s">
        <v>994</v>
      </c>
      <c r="K53" s="144">
        <v>20286</v>
      </c>
      <c r="L53" s="144">
        <v>20286</v>
      </c>
      <c r="M53" s="144">
        <v>20286</v>
      </c>
      <c r="N53" s="184"/>
      <c r="O53" s="184"/>
      <c r="P53" s="184"/>
      <c r="Q53" s="184"/>
      <c r="R53" s="184"/>
      <c r="S53" s="184"/>
      <c r="T53" s="184"/>
      <c r="U53" s="184"/>
      <c r="V53" s="184"/>
      <c r="W53" s="184"/>
      <c r="X53" s="184"/>
      <c r="Y53" s="184"/>
      <c r="Z53" s="184"/>
      <c r="AA53" s="184"/>
      <c r="AB53" s="184"/>
      <c r="AC53" s="184"/>
      <c r="AD53" s="123"/>
    </row>
    <row r="54" spans="1:30" ht="30.75">
      <c r="A54" s="62">
        <v>41</v>
      </c>
      <c r="B54" s="78" t="s">
        <v>839</v>
      </c>
      <c r="C54" s="78" t="s">
        <v>687</v>
      </c>
      <c r="D54" s="78" t="s">
        <v>295</v>
      </c>
      <c r="E54" s="78" t="s">
        <v>840</v>
      </c>
      <c r="F54" s="78" t="s">
        <v>839</v>
      </c>
      <c r="G54" s="78" t="s">
        <v>840</v>
      </c>
      <c r="H54" s="78" t="s">
        <v>841</v>
      </c>
      <c r="I54" s="78" t="s">
        <v>839</v>
      </c>
      <c r="J54" s="28" t="s">
        <v>1045</v>
      </c>
      <c r="K54" s="144">
        <f aca="true" t="shared" si="3" ref="K54:M55">K55</f>
        <v>2175060</v>
      </c>
      <c r="L54" s="144">
        <f t="shared" si="3"/>
        <v>2262060</v>
      </c>
      <c r="M54" s="144">
        <f t="shared" si="3"/>
        <v>2352540</v>
      </c>
      <c r="N54" s="184"/>
      <c r="O54" s="184"/>
      <c r="P54" s="184"/>
      <c r="Q54" s="184"/>
      <c r="R54" s="184"/>
      <c r="S54" s="184"/>
      <c r="T54" s="184"/>
      <c r="U54" s="184"/>
      <c r="V54" s="184"/>
      <c r="W54" s="184"/>
      <c r="X54" s="184"/>
      <c r="Y54" s="184"/>
      <c r="Z54" s="184"/>
      <c r="AA54" s="184"/>
      <c r="AB54" s="184"/>
      <c r="AC54" s="184"/>
      <c r="AD54" s="123"/>
    </row>
    <row r="55" spans="1:30" ht="15">
      <c r="A55" s="62">
        <v>42</v>
      </c>
      <c r="B55" s="78" t="s">
        <v>839</v>
      </c>
      <c r="C55" s="78" t="s">
        <v>687</v>
      </c>
      <c r="D55" s="78" t="s">
        <v>295</v>
      </c>
      <c r="E55" s="78" t="s">
        <v>846</v>
      </c>
      <c r="F55" s="78" t="s">
        <v>839</v>
      </c>
      <c r="G55" s="78" t="s">
        <v>840</v>
      </c>
      <c r="H55" s="78" t="s">
        <v>841</v>
      </c>
      <c r="I55" s="78" t="s">
        <v>347</v>
      </c>
      <c r="J55" s="28" t="s">
        <v>608</v>
      </c>
      <c r="K55" s="144">
        <f t="shared" si="3"/>
        <v>2175060</v>
      </c>
      <c r="L55" s="144">
        <f t="shared" si="3"/>
        <v>2262060</v>
      </c>
      <c r="M55" s="144">
        <f t="shared" si="3"/>
        <v>2352540</v>
      </c>
      <c r="N55" s="184"/>
      <c r="O55" s="184"/>
      <c r="P55" s="184"/>
      <c r="Q55" s="184"/>
      <c r="R55" s="184"/>
      <c r="S55" s="184"/>
      <c r="T55" s="184"/>
      <c r="U55" s="184"/>
      <c r="V55" s="184"/>
      <c r="W55" s="184"/>
      <c r="X55" s="184"/>
      <c r="Y55" s="184"/>
      <c r="Z55" s="184"/>
      <c r="AA55" s="184"/>
      <c r="AB55" s="184"/>
      <c r="AC55" s="184"/>
      <c r="AD55" s="123"/>
    </row>
    <row r="56" spans="1:30" ht="30.75">
      <c r="A56" s="62">
        <v>43</v>
      </c>
      <c r="B56" s="78" t="s">
        <v>839</v>
      </c>
      <c r="C56" s="78" t="s">
        <v>687</v>
      </c>
      <c r="D56" s="78" t="s">
        <v>295</v>
      </c>
      <c r="E56" s="78" t="s">
        <v>846</v>
      </c>
      <c r="F56" s="78" t="s">
        <v>866</v>
      </c>
      <c r="G56" s="78" t="s">
        <v>840</v>
      </c>
      <c r="H56" s="78" t="s">
        <v>841</v>
      </c>
      <c r="I56" s="78" t="s">
        <v>347</v>
      </c>
      <c r="J56" s="28" t="s">
        <v>609</v>
      </c>
      <c r="K56" s="144">
        <f>K57+K58</f>
        <v>2175060</v>
      </c>
      <c r="L56" s="144">
        <f>L57+L58</f>
        <v>2262060</v>
      </c>
      <c r="M56" s="144">
        <f>M57+M58</f>
        <v>2352540</v>
      </c>
      <c r="N56" s="184"/>
      <c r="O56" s="184"/>
      <c r="P56" s="184"/>
      <c r="Q56" s="184"/>
      <c r="R56" s="184"/>
      <c r="S56" s="184"/>
      <c r="T56" s="184"/>
      <c r="U56" s="184"/>
      <c r="V56" s="184"/>
      <c r="W56" s="184"/>
      <c r="X56" s="184"/>
      <c r="Y56" s="184"/>
      <c r="Z56" s="184"/>
      <c r="AA56" s="184"/>
      <c r="AB56" s="184"/>
      <c r="AC56" s="184"/>
      <c r="AD56" s="123"/>
    </row>
    <row r="57" spans="1:30" s="188" customFormat="1" ht="46.5">
      <c r="A57" s="62">
        <v>44</v>
      </c>
      <c r="B57" s="78" t="s">
        <v>688</v>
      </c>
      <c r="C57" s="78" t="s">
        <v>687</v>
      </c>
      <c r="D57" s="78" t="s">
        <v>295</v>
      </c>
      <c r="E57" s="78" t="s">
        <v>846</v>
      </c>
      <c r="F57" s="78" t="s">
        <v>867</v>
      </c>
      <c r="G57" s="78" t="s">
        <v>855</v>
      </c>
      <c r="H57" s="78" t="s">
        <v>841</v>
      </c>
      <c r="I57" s="78" t="s">
        <v>347</v>
      </c>
      <c r="J57" s="28" t="s">
        <v>600</v>
      </c>
      <c r="K57" s="144">
        <v>947370</v>
      </c>
      <c r="L57" s="144">
        <v>985260</v>
      </c>
      <c r="M57" s="144">
        <v>1024670</v>
      </c>
      <c r="N57" s="186"/>
      <c r="O57" s="186"/>
      <c r="P57" s="186"/>
      <c r="Q57" s="186"/>
      <c r="R57" s="186"/>
      <c r="S57" s="186"/>
      <c r="T57" s="186"/>
      <c r="U57" s="186"/>
      <c r="V57" s="186"/>
      <c r="W57" s="186"/>
      <c r="X57" s="186"/>
      <c r="Y57" s="186"/>
      <c r="Z57" s="186"/>
      <c r="AA57" s="186"/>
      <c r="AB57" s="186"/>
      <c r="AC57" s="186"/>
      <c r="AD57" s="187"/>
    </row>
    <row r="58" spans="1:30" s="188" customFormat="1" ht="46.5">
      <c r="A58" s="62">
        <v>45</v>
      </c>
      <c r="B58" s="78" t="s">
        <v>310</v>
      </c>
      <c r="C58" s="78" t="s">
        <v>687</v>
      </c>
      <c r="D58" s="78" t="s">
        <v>295</v>
      </c>
      <c r="E58" s="78" t="s">
        <v>846</v>
      </c>
      <c r="F58" s="78" t="s">
        <v>867</v>
      </c>
      <c r="G58" s="78" t="s">
        <v>855</v>
      </c>
      <c r="H58" s="78" t="s">
        <v>841</v>
      </c>
      <c r="I58" s="78" t="s">
        <v>347</v>
      </c>
      <c r="J58" s="28" t="s">
        <v>600</v>
      </c>
      <c r="K58" s="144">
        <v>1227690</v>
      </c>
      <c r="L58" s="144">
        <v>1276800</v>
      </c>
      <c r="M58" s="144">
        <v>1327870</v>
      </c>
      <c r="N58" s="186"/>
      <c r="O58" s="186"/>
      <c r="P58" s="186"/>
      <c r="Q58" s="186"/>
      <c r="R58" s="186"/>
      <c r="S58" s="186"/>
      <c r="T58" s="186"/>
      <c r="U58" s="186"/>
      <c r="V58" s="186"/>
      <c r="W58" s="186"/>
      <c r="X58" s="186"/>
      <c r="Y58" s="186"/>
      <c r="Z58" s="186"/>
      <c r="AA58" s="186"/>
      <c r="AB58" s="186"/>
      <c r="AC58" s="186"/>
      <c r="AD58" s="187"/>
    </row>
    <row r="59" spans="1:30" ht="30.75">
      <c r="A59" s="62">
        <v>46</v>
      </c>
      <c r="B59" s="78" t="s">
        <v>839</v>
      </c>
      <c r="C59" s="78" t="s">
        <v>687</v>
      </c>
      <c r="D59" s="78" t="s">
        <v>455</v>
      </c>
      <c r="E59" s="78" t="s">
        <v>840</v>
      </c>
      <c r="F59" s="78" t="s">
        <v>839</v>
      </c>
      <c r="G59" s="78" t="s">
        <v>840</v>
      </c>
      <c r="H59" s="78" t="s">
        <v>841</v>
      </c>
      <c r="I59" s="78" t="s">
        <v>839</v>
      </c>
      <c r="J59" s="28" t="s">
        <v>463</v>
      </c>
      <c r="K59" s="144">
        <f>K60+K63</f>
        <v>1024554</v>
      </c>
      <c r="L59" s="144">
        <f>L60+L63</f>
        <v>1040995</v>
      </c>
      <c r="M59" s="144">
        <f>M60+M63</f>
        <v>1058093</v>
      </c>
      <c r="N59" s="184"/>
      <c r="O59" s="184"/>
      <c r="P59" s="184"/>
      <c r="Q59" s="184"/>
      <c r="R59" s="184"/>
      <c r="S59" s="184"/>
      <c r="T59" s="184"/>
      <c r="U59" s="184"/>
      <c r="V59" s="184"/>
      <c r="W59" s="184"/>
      <c r="X59" s="184"/>
      <c r="Y59" s="184"/>
      <c r="Z59" s="184"/>
      <c r="AA59" s="184"/>
      <c r="AB59" s="184"/>
      <c r="AC59" s="184"/>
      <c r="AD59" s="123"/>
    </row>
    <row r="60" spans="1:30" ht="93">
      <c r="A60" s="62">
        <v>47</v>
      </c>
      <c r="B60" s="78" t="s">
        <v>839</v>
      </c>
      <c r="C60" s="78" t="s">
        <v>687</v>
      </c>
      <c r="D60" s="78" t="s">
        <v>455</v>
      </c>
      <c r="E60" s="78" t="s">
        <v>846</v>
      </c>
      <c r="F60" s="78" t="s">
        <v>839</v>
      </c>
      <c r="G60" s="78" t="s">
        <v>840</v>
      </c>
      <c r="H60" s="78" t="s">
        <v>841</v>
      </c>
      <c r="I60" s="78" t="s">
        <v>550</v>
      </c>
      <c r="J60" s="28" t="s">
        <v>1454</v>
      </c>
      <c r="K60" s="144">
        <f aca="true" t="shared" si="4" ref="K60:M61">K61</f>
        <v>613527</v>
      </c>
      <c r="L60" s="144">
        <f t="shared" si="4"/>
        <v>613527</v>
      </c>
      <c r="M60" s="144">
        <f t="shared" si="4"/>
        <v>613527</v>
      </c>
      <c r="N60" s="184"/>
      <c r="O60" s="184"/>
      <c r="P60" s="184"/>
      <c r="Q60" s="184"/>
      <c r="R60" s="184"/>
      <c r="S60" s="184"/>
      <c r="T60" s="184"/>
      <c r="U60" s="184"/>
      <c r="V60" s="184"/>
      <c r="W60" s="184"/>
      <c r="X60" s="184"/>
      <c r="Y60" s="184"/>
      <c r="Z60" s="184"/>
      <c r="AA60" s="184"/>
      <c r="AB60" s="184"/>
      <c r="AC60" s="184"/>
      <c r="AD60" s="123"/>
    </row>
    <row r="61" spans="1:30" ht="108.75">
      <c r="A61" s="62">
        <v>48</v>
      </c>
      <c r="B61" s="78" t="s">
        <v>839</v>
      </c>
      <c r="C61" s="78" t="s">
        <v>687</v>
      </c>
      <c r="D61" s="78" t="s">
        <v>455</v>
      </c>
      <c r="E61" s="78" t="s">
        <v>846</v>
      </c>
      <c r="F61" s="78" t="s">
        <v>870</v>
      </c>
      <c r="G61" s="78" t="s">
        <v>855</v>
      </c>
      <c r="H61" s="78" t="s">
        <v>841</v>
      </c>
      <c r="I61" s="78" t="s">
        <v>550</v>
      </c>
      <c r="J61" s="28" t="s">
        <v>1455</v>
      </c>
      <c r="K61" s="144">
        <f t="shared" si="4"/>
        <v>613527</v>
      </c>
      <c r="L61" s="144">
        <f t="shared" si="4"/>
        <v>613527</v>
      </c>
      <c r="M61" s="144">
        <f t="shared" si="4"/>
        <v>613527</v>
      </c>
      <c r="N61" s="184"/>
      <c r="O61" s="184"/>
      <c r="P61" s="184"/>
      <c r="Q61" s="184"/>
      <c r="R61" s="184"/>
      <c r="S61" s="184"/>
      <c r="T61" s="184"/>
      <c r="U61" s="184"/>
      <c r="V61" s="184"/>
      <c r="W61" s="184"/>
      <c r="X61" s="184"/>
      <c r="Y61" s="184"/>
      <c r="Z61" s="184"/>
      <c r="AA61" s="184"/>
      <c r="AB61" s="184"/>
      <c r="AC61" s="184"/>
      <c r="AD61" s="123"/>
    </row>
    <row r="62" spans="1:30" ht="93">
      <c r="A62" s="62">
        <v>49</v>
      </c>
      <c r="B62" s="78" t="s">
        <v>688</v>
      </c>
      <c r="C62" s="78" t="s">
        <v>687</v>
      </c>
      <c r="D62" s="78" t="s">
        <v>455</v>
      </c>
      <c r="E62" s="78" t="s">
        <v>846</v>
      </c>
      <c r="F62" s="78" t="s">
        <v>1060</v>
      </c>
      <c r="G62" s="78" t="s">
        <v>855</v>
      </c>
      <c r="H62" s="78" t="s">
        <v>841</v>
      </c>
      <c r="I62" s="78" t="s">
        <v>550</v>
      </c>
      <c r="J62" s="28" t="s">
        <v>1456</v>
      </c>
      <c r="K62" s="144">
        <v>613527</v>
      </c>
      <c r="L62" s="144">
        <v>613527</v>
      </c>
      <c r="M62" s="144">
        <v>613527</v>
      </c>
      <c r="N62" s="184"/>
      <c r="O62" s="184"/>
      <c r="P62" s="184"/>
      <c r="Q62" s="184"/>
      <c r="R62" s="184"/>
      <c r="S62" s="184"/>
      <c r="T62" s="184"/>
      <c r="U62" s="184"/>
      <c r="V62" s="184"/>
      <c r="W62" s="184"/>
      <c r="X62" s="184"/>
      <c r="Y62" s="184"/>
      <c r="Z62" s="184"/>
      <c r="AA62" s="184"/>
      <c r="AB62" s="184"/>
      <c r="AC62" s="184"/>
      <c r="AD62" s="123"/>
    </row>
    <row r="63" spans="1:30" ht="30.75">
      <c r="A63" s="62">
        <v>50</v>
      </c>
      <c r="B63" s="78" t="s">
        <v>839</v>
      </c>
      <c r="C63" s="78" t="s">
        <v>687</v>
      </c>
      <c r="D63" s="78" t="s">
        <v>455</v>
      </c>
      <c r="E63" s="78" t="s">
        <v>868</v>
      </c>
      <c r="F63" s="78" t="s">
        <v>839</v>
      </c>
      <c r="G63" s="78" t="s">
        <v>840</v>
      </c>
      <c r="H63" s="78" t="s">
        <v>841</v>
      </c>
      <c r="I63" s="78" t="s">
        <v>242</v>
      </c>
      <c r="J63" s="28" t="s">
        <v>869</v>
      </c>
      <c r="K63" s="144">
        <f aca="true" t="shared" si="5" ref="K63:M64">K64</f>
        <v>411027</v>
      </c>
      <c r="L63" s="144">
        <f t="shared" si="5"/>
        <v>427468</v>
      </c>
      <c r="M63" s="144">
        <f t="shared" si="5"/>
        <v>444566</v>
      </c>
      <c r="N63" s="184"/>
      <c r="O63" s="184"/>
      <c r="P63" s="184"/>
      <c r="Q63" s="184"/>
      <c r="R63" s="184"/>
      <c r="S63" s="184"/>
      <c r="T63" s="184"/>
      <c r="U63" s="184"/>
      <c r="V63" s="184"/>
      <c r="W63" s="184"/>
      <c r="X63" s="184"/>
      <c r="Y63" s="184"/>
      <c r="Z63" s="184"/>
      <c r="AA63" s="184"/>
      <c r="AB63" s="184"/>
      <c r="AC63" s="184"/>
      <c r="AD63" s="123"/>
    </row>
    <row r="64" spans="1:30" ht="30.75">
      <c r="A64" s="62">
        <v>51</v>
      </c>
      <c r="B64" s="78" t="s">
        <v>839</v>
      </c>
      <c r="C64" s="78" t="s">
        <v>687</v>
      </c>
      <c r="D64" s="78" t="s">
        <v>455</v>
      </c>
      <c r="E64" s="78" t="s">
        <v>868</v>
      </c>
      <c r="F64" s="78" t="s">
        <v>844</v>
      </c>
      <c r="G64" s="78" t="s">
        <v>840</v>
      </c>
      <c r="H64" s="78" t="s">
        <v>841</v>
      </c>
      <c r="I64" s="78" t="s">
        <v>242</v>
      </c>
      <c r="J64" s="28" t="s">
        <v>975</v>
      </c>
      <c r="K64" s="144">
        <f t="shared" si="5"/>
        <v>411027</v>
      </c>
      <c r="L64" s="144">
        <f t="shared" si="5"/>
        <v>427468</v>
      </c>
      <c r="M64" s="144">
        <f t="shared" si="5"/>
        <v>444566</v>
      </c>
      <c r="N64" s="184"/>
      <c r="O64" s="184"/>
      <c r="P64" s="184"/>
      <c r="Q64" s="184"/>
      <c r="R64" s="184"/>
      <c r="S64" s="184"/>
      <c r="T64" s="184"/>
      <c r="U64" s="184"/>
      <c r="V64" s="184"/>
      <c r="W64" s="184"/>
      <c r="X64" s="184"/>
      <c r="Y64" s="184"/>
      <c r="Z64" s="184"/>
      <c r="AA64" s="184"/>
      <c r="AB64" s="184"/>
      <c r="AC64" s="184"/>
      <c r="AD64" s="123"/>
    </row>
    <row r="65" spans="1:30" ht="72.75" customHeight="1">
      <c r="A65" s="62">
        <v>52</v>
      </c>
      <c r="B65" s="78" t="s">
        <v>688</v>
      </c>
      <c r="C65" s="78" t="s">
        <v>687</v>
      </c>
      <c r="D65" s="78" t="s">
        <v>455</v>
      </c>
      <c r="E65" s="78" t="s">
        <v>868</v>
      </c>
      <c r="F65" s="78" t="s">
        <v>862</v>
      </c>
      <c r="G65" s="78" t="s">
        <v>855</v>
      </c>
      <c r="H65" s="78" t="s">
        <v>841</v>
      </c>
      <c r="I65" s="78" t="s">
        <v>242</v>
      </c>
      <c r="J65" s="28" t="s">
        <v>940</v>
      </c>
      <c r="K65" s="144">
        <v>411027</v>
      </c>
      <c r="L65" s="144">
        <v>427468</v>
      </c>
      <c r="M65" s="144">
        <v>444566</v>
      </c>
      <c r="N65" s="184"/>
      <c r="O65" s="184"/>
      <c r="P65" s="184"/>
      <c r="Q65" s="184"/>
      <c r="R65" s="184"/>
      <c r="S65" s="184"/>
      <c r="T65" s="184"/>
      <c r="U65" s="184"/>
      <c r="V65" s="184"/>
      <c r="W65" s="184"/>
      <c r="X65" s="184"/>
      <c r="Y65" s="184"/>
      <c r="Z65" s="184"/>
      <c r="AA65" s="184"/>
      <c r="AB65" s="184"/>
      <c r="AC65" s="184"/>
      <c r="AD65" s="123"/>
    </row>
    <row r="66" spans="1:30" ht="15">
      <c r="A66" s="62">
        <v>53</v>
      </c>
      <c r="B66" s="78" t="s">
        <v>839</v>
      </c>
      <c r="C66" s="78" t="s">
        <v>687</v>
      </c>
      <c r="D66" s="78" t="s">
        <v>457</v>
      </c>
      <c r="E66" s="78" t="s">
        <v>840</v>
      </c>
      <c r="F66" s="78" t="s">
        <v>839</v>
      </c>
      <c r="G66" s="78" t="s">
        <v>840</v>
      </c>
      <c r="H66" s="78" t="s">
        <v>841</v>
      </c>
      <c r="I66" s="78" t="s">
        <v>839</v>
      </c>
      <c r="J66" s="28" t="s">
        <v>625</v>
      </c>
      <c r="K66" s="144">
        <f>K67</f>
        <v>5080</v>
      </c>
      <c r="L66" s="144">
        <f>L67</f>
        <v>1500</v>
      </c>
      <c r="M66" s="144">
        <f>M67</f>
        <v>1500</v>
      </c>
      <c r="N66" s="184"/>
      <c r="O66" s="184"/>
      <c r="P66" s="184"/>
      <c r="Q66" s="184"/>
      <c r="R66" s="184"/>
      <c r="S66" s="184"/>
      <c r="T66" s="184"/>
      <c r="U66" s="184"/>
      <c r="V66" s="184"/>
      <c r="W66" s="184"/>
      <c r="X66" s="184"/>
      <c r="Y66" s="184"/>
      <c r="Z66" s="184"/>
      <c r="AA66" s="184"/>
      <c r="AB66" s="184"/>
      <c r="AC66" s="184"/>
      <c r="AD66" s="123"/>
    </row>
    <row r="67" spans="1:30" ht="36.75" customHeight="1">
      <c r="A67" s="62">
        <v>54</v>
      </c>
      <c r="B67" s="78" t="s">
        <v>839</v>
      </c>
      <c r="C67" s="78" t="s">
        <v>687</v>
      </c>
      <c r="D67" s="78" t="s">
        <v>457</v>
      </c>
      <c r="E67" s="78" t="s">
        <v>842</v>
      </c>
      <c r="F67" s="78" t="s">
        <v>839</v>
      </c>
      <c r="G67" s="78" t="s">
        <v>842</v>
      </c>
      <c r="H67" s="78" t="s">
        <v>841</v>
      </c>
      <c r="I67" s="78" t="s">
        <v>578</v>
      </c>
      <c r="J67" s="79" t="s">
        <v>1119</v>
      </c>
      <c r="K67" s="144">
        <f>K68+K71</f>
        <v>5080</v>
      </c>
      <c r="L67" s="144">
        <f>L68+L71</f>
        <v>1500</v>
      </c>
      <c r="M67" s="144">
        <f>M68+M71</f>
        <v>1500</v>
      </c>
      <c r="N67" s="184"/>
      <c r="O67" s="184"/>
      <c r="P67" s="184"/>
      <c r="Q67" s="184"/>
      <c r="R67" s="184"/>
      <c r="S67" s="184"/>
      <c r="T67" s="184"/>
      <c r="U67" s="184"/>
      <c r="V67" s="184"/>
      <c r="W67" s="184"/>
      <c r="X67" s="184"/>
      <c r="Y67" s="184"/>
      <c r="Z67" s="184"/>
      <c r="AA67" s="184"/>
      <c r="AB67" s="184"/>
      <c r="AC67" s="184"/>
      <c r="AD67" s="123"/>
    </row>
    <row r="68" spans="1:30" ht="69.75" customHeight="1">
      <c r="A68" s="62">
        <v>55</v>
      </c>
      <c r="B68" s="78" t="s">
        <v>839</v>
      </c>
      <c r="C68" s="78" t="s">
        <v>687</v>
      </c>
      <c r="D68" s="78" t="s">
        <v>457</v>
      </c>
      <c r="E68" s="78" t="s">
        <v>842</v>
      </c>
      <c r="F68" s="78" t="s">
        <v>870</v>
      </c>
      <c r="G68" s="78" t="s">
        <v>842</v>
      </c>
      <c r="H68" s="78" t="s">
        <v>841</v>
      </c>
      <c r="I68" s="78" t="s">
        <v>578</v>
      </c>
      <c r="J68" s="79" t="s">
        <v>1120</v>
      </c>
      <c r="K68" s="144">
        <f aca="true" t="shared" si="6" ref="K68:M69">K69</f>
        <v>1500</v>
      </c>
      <c r="L68" s="144">
        <f t="shared" si="6"/>
        <v>1500</v>
      </c>
      <c r="M68" s="144">
        <f t="shared" si="6"/>
        <v>1500</v>
      </c>
      <c r="N68" s="184"/>
      <c r="O68" s="184"/>
      <c r="P68" s="184"/>
      <c r="Q68" s="184"/>
      <c r="R68" s="184"/>
      <c r="S68" s="184"/>
      <c r="T68" s="184"/>
      <c r="U68" s="184"/>
      <c r="V68" s="184"/>
      <c r="W68" s="184"/>
      <c r="X68" s="184"/>
      <c r="Y68" s="184"/>
      <c r="Z68" s="184"/>
      <c r="AA68" s="184"/>
      <c r="AB68" s="184"/>
      <c r="AC68" s="184"/>
      <c r="AD68" s="123"/>
    </row>
    <row r="69" spans="1:30" ht="82.5" customHeight="1">
      <c r="A69" s="62">
        <v>56</v>
      </c>
      <c r="B69" s="78" t="s">
        <v>839</v>
      </c>
      <c r="C69" s="78" t="s">
        <v>687</v>
      </c>
      <c r="D69" s="78" t="s">
        <v>457</v>
      </c>
      <c r="E69" s="78" t="s">
        <v>842</v>
      </c>
      <c r="F69" s="78" t="s">
        <v>1060</v>
      </c>
      <c r="G69" s="78" t="s">
        <v>842</v>
      </c>
      <c r="H69" s="78" t="s">
        <v>841</v>
      </c>
      <c r="I69" s="78" t="s">
        <v>578</v>
      </c>
      <c r="J69" s="65" t="s">
        <v>1121</v>
      </c>
      <c r="K69" s="144">
        <f t="shared" si="6"/>
        <v>1500</v>
      </c>
      <c r="L69" s="144">
        <f t="shared" si="6"/>
        <v>1500</v>
      </c>
      <c r="M69" s="144">
        <f t="shared" si="6"/>
        <v>1500</v>
      </c>
      <c r="N69" s="184"/>
      <c r="O69" s="184"/>
      <c r="P69" s="184"/>
      <c r="Q69" s="184"/>
      <c r="R69" s="184"/>
      <c r="S69" s="184"/>
      <c r="T69" s="184"/>
      <c r="U69" s="184"/>
      <c r="V69" s="184"/>
      <c r="W69" s="184"/>
      <c r="X69" s="184"/>
      <c r="Y69" s="184"/>
      <c r="Z69" s="184"/>
      <c r="AA69" s="184"/>
      <c r="AB69" s="184"/>
      <c r="AC69" s="184"/>
      <c r="AD69" s="123"/>
    </row>
    <row r="70" spans="1:30" ht="82.5" customHeight="1">
      <c r="A70" s="62">
        <v>57</v>
      </c>
      <c r="B70" s="78" t="s">
        <v>1175</v>
      </c>
      <c r="C70" s="78" t="s">
        <v>687</v>
      </c>
      <c r="D70" s="78" t="s">
        <v>457</v>
      </c>
      <c r="E70" s="78" t="s">
        <v>842</v>
      </c>
      <c r="F70" s="78" t="s">
        <v>1060</v>
      </c>
      <c r="G70" s="78" t="s">
        <v>842</v>
      </c>
      <c r="H70" s="78" t="s">
        <v>841</v>
      </c>
      <c r="I70" s="78" t="s">
        <v>578</v>
      </c>
      <c r="J70" s="65" t="s">
        <v>1121</v>
      </c>
      <c r="K70" s="144">
        <v>1500</v>
      </c>
      <c r="L70" s="144">
        <v>1500</v>
      </c>
      <c r="M70" s="144">
        <v>1500</v>
      </c>
      <c r="N70" s="184"/>
      <c r="O70" s="184"/>
      <c r="P70" s="184"/>
      <c r="Q70" s="184"/>
      <c r="R70" s="184"/>
      <c r="S70" s="184"/>
      <c r="T70" s="184"/>
      <c r="U70" s="184"/>
      <c r="V70" s="184"/>
      <c r="W70" s="184"/>
      <c r="X70" s="184"/>
      <c r="Y70" s="184"/>
      <c r="Z70" s="184"/>
      <c r="AA70" s="184"/>
      <c r="AB70" s="184"/>
      <c r="AC70" s="184"/>
      <c r="AD70" s="123"/>
    </row>
    <row r="71" spans="1:30" ht="62.25">
      <c r="A71" s="62">
        <v>58</v>
      </c>
      <c r="B71" s="78" t="s">
        <v>839</v>
      </c>
      <c r="C71" s="78" t="s">
        <v>687</v>
      </c>
      <c r="D71" s="78" t="s">
        <v>457</v>
      </c>
      <c r="E71" s="78" t="s">
        <v>452</v>
      </c>
      <c r="F71" s="78" t="s">
        <v>839</v>
      </c>
      <c r="G71" s="78" t="s">
        <v>842</v>
      </c>
      <c r="H71" s="78" t="s">
        <v>841</v>
      </c>
      <c r="I71" s="78" t="s">
        <v>578</v>
      </c>
      <c r="J71" s="28" t="s">
        <v>1199</v>
      </c>
      <c r="K71" s="144">
        <f aca="true" t="shared" si="7" ref="K71:M73">K72</f>
        <v>3580</v>
      </c>
      <c r="L71" s="144">
        <f t="shared" si="7"/>
        <v>0</v>
      </c>
      <c r="M71" s="144">
        <f t="shared" si="7"/>
        <v>0</v>
      </c>
      <c r="N71" s="184"/>
      <c r="O71" s="184"/>
      <c r="P71" s="184"/>
      <c r="Q71" s="184"/>
      <c r="R71" s="184"/>
      <c r="S71" s="184"/>
      <c r="T71" s="184"/>
      <c r="U71" s="184"/>
      <c r="V71" s="184"/>
      <c r="W71" s="184"/>
      <c r="X71" s="184"/>
      <c r="Y71" s="184"/>
      <c r="Z71" s="184"/>
      <c r="AA71" s="184"/>
      <c r="AB71" s="184"/>
      <c r="AC71" s="184"/>
      <c r="AD71" s="123"/>
    </row>
    <row r="72" spans="1:30" ht="69.75" customHeight="1">
      <c r="A72" s="62">
        <v>59</v>
      </c>
      <c r="B72" s="78" t="s">
        <v>839</v>
      </c>
      <c r="C72" s="78" t="s">
        <v>687</v>
      </c>
      <c r="D72" s="78" t="s">
        <v>457</v>
      </c>
      <c r="E72" s="78" t="s">
        <v>452</v>
      </c>
      <c r="F72" s="78" t="s">
        <v>346</v>
      </c>
      <c r="G72" s="78" t="s">
        <v>840</v>
      </c>
      <c r="H72" s="78" t="s">
        <v>841</v>
      </c>
      <c r="I72" s="78" t="s">
        <v>578</v>
      </c>
      <c r="J72" s="28" t="s">
        <v>1311</v>
      </c>
      <c r="K72" s="144">
        <f t="shared" si="7"/>
        <v>3580</v>
      </c>
      <c r="L72" s="144">
        <f t="shared" si="7"/>
        <v>0</v>
      </c>
      <c r="M72" s="144">
        <f t="shared" si="7"/>
        <v>0</v>
      </c>
      <c r="N72" s="184"/>
      <c r="O72" s="184"/>
      <c r="P72" s="184"/>
      <c r="Q72" s="184"/>
      <c r="R72" s="184"/>
      <c r="S72" s="184"/>
      <c r="T72" s="184"/>
      <c r="U72" s="184"/>
      <c r="V72" s="184"/>
      <c r="W72" s="184"/>
      <c r="X72" s="184"/>
      <c r="Y72" s="184"/>
      <c r="Z72" s="184"/>
      <c r="AA72" s="184"/>
      <c r="AB72" s="184"/>
      <c r="AC72" s="184"/>
      <c r="AD72" s="123"/>
    </row>
    <row r="73" spans="1:30" ht="69.75" customHeight="1">
      <c r="A73" s="62">
        <v>60</v>
      </c>
      <c r="B73" s="78" t="s">
        <v>839</v>
      </c>
      <c r="C73" s="78" t="s">
        <v>687</v>
      </c>
      <c r="D73" s="78" t="s">
        <v>457</v>
      </c>
      <c r="E73" s="78" t="s">
        <v>452</v>
      </c>
      <c r="F73" s="78" t="s">
        <v>271</v>
      </c>
      <c r="G73" s="78" t="s">
        <v>842</v>
      </c>
      <c r="H73" s="78" t="s">
        <v>841</v>
      </c>
      <c r="I73" s="78" t="s">
        <v>578</v>
      </c>
      <c r="J73" s="28" t="s">
        <v>1312</v>
      </c>
      <c r="K73" s="144">
        <f t="shared" si="7"/>
        <v>3580</v>
      </c>
      <c r="L73" s="144">
        <f t="shared" si="7"/>
        <v>0</v>
      </c>
      <c r="M73" s="144">
        <f t="shared" si="7"/>
        <v>0</v>
      </c>
      <c r="N73" s="184"/>
      <c r="O73" s="184"/>
      <c r="P73" s="184"/>
      <c r="Q73" s="184"/>
      <c r="R73" s="184"/>
      <c r="S73" s="184"/>
      <c r="T73" s="184"/>
      <c r="U73" s="184"/>
      <c r="V73" s="184"/>
      <c r="W73" s="184"/>
      <c r="X73" s="184"/>
      <c r="Y73" s="184"/>
      <c r="Z73" s="184"/>
      <c r="AA73" s="184"/>
      <c r="AB73" s="184"/>
      <c r="AC73" s="184"/>
      <c r="AD73" s="123"/>
    </row>
    <row r="74" spans="1:30" ht="69.75" customHeight="1">
      <c r="A74" s="62">
        <v>61</v>
      </c>
      <c r="B74" s="78" t="s">
        <v>688</v>
      </c>
      <c r="C74" s="78" t="s">
        <v>687</v>
      </c>
      <c r="D74" s="78" t="s">
        <v>457</v>
      </c>
      <c r="E74" s="78" t="s">
        <v>452</v>
      </c>
      <c r="F74" s="78" t="s">
        <v>271</v>
      </c>
      <c r="G74" s="78" t="s">
        <v>842</v>
      </c>
      <c r="H74" s="78" t="s">
        <v>841</v>
      </c>
      <c r="I74" s="78" t="s">
        <v>578</v>
      </c>
      <c r="J74" s="28" t="s">
        <v>1312</v>
      </c>
      <c r="K74" s="144">
        <v>3580</v>
      </c>
      <c r="L74" s="144">
        <v>0</v>
      </c>
      <c r="M74" s="144">
        <v>0</v>
      </c>
      <c r="N74" s="184"/>
      <c r="O74" s="184"/>
      <c r="P74" s="184"/>
      <c r="Q74" s="184"/>
      <c r="R74" s="184"/>
      <c r="S74" s="184"/>
      <c r="T74" s="184"/>
      <c r="U74" s="184"/>
      <c r="V74" s="184"/>
      <c r="W74" s="184"/>
      <c r="X74" s="184"/>
      <c r="Y74" s="184"/>
      <c r="Z74" s="184"/>
      <c r="AA74" s="184"/>
      <c r="AB74" s="184"/>
      <c r="AC74" s="184"/>
      <c r="AD74" s="123"/>
    </row>
    <row r="75" spans="1:30" ht="15">
      <c r="A75" s="62">
        <v>62</v>
      </c>
      <c r="B75" s="78" t="s">
        <v>839</v>
      </c>
      <c r="C75" s="78" t="s">
        <v>690</v>
      </c>
      <c r="D75" s="78" t="s">
        <v>840</v>
      </c>
      <c r="E75" s="78" t="s">
        <v>840</v>
      </c>
      <c r="F75" s="78" t="s">
        <v>839</v>
      </c>
      <c r="G75" s="78" t="s">
        <v>840</v>
      </c>
      <c r="H75" s="78" t="s">
        <v>841</v>
      </c>
      <c r="I75" s="78" t="s">
        <v>839</v>
      </c>
      <c r="J75" s="28" t="s">
        <v>871</v>
      </c>
      <c r="K75" s="144">
        <f>K76</f>
        <v>657073948.12</v>
      </c>
      <c r="L75" s="144">
        <f>L76</f>
        <v>615877548.12</v>
      </c>
      <c r="M75" s="144">
        <f>M76</f>
        <v>606844448.12</v>
      </c>
      <c r="N75" s="184"/>
      <c r="O75" s="184"/>
      <c r="P75" s="184"/>
      <c r="Q75" s="184"/>
      <c r="R75" s="184"/>
      <c r="S75" s="184"/>
      <c r="T75" s="184"/>
      <c r="U75" s="184"/>
      <c r="V75" s="184"/>
      <c r="W75" s="184"/>
      <c r="X75" s="184"/>
      <c r="Y75" s="184"/>
      <c r="Z75" s="184"/>
      <c r="AA75" s="184"/>
      <c r="AB75" s="184"/>
      <c r="AC75" s="184"/>
      <c r="AD75" s="123"/>
    </row>
    <row r="76" spans="1:30" ht="46.5">
      <c r="A76" s="62">
        <v>63</v>
      </c>
      <c r="B76" s="78" t="s">
        <v>839</v>
      </c>
      <c r="C76" s="78" t="s">
        <v>690</v>
      </c>
      <c r="D76" s="78" t="s">
        <v>846</v>
      </c>
      <c r="E76" s="78" t="s">
        <v>840</v>
      </c>
      <c r="F76" s="78" t="s">
        <v>839</v>
      </c>
      <c r="G76" s="78" t="s">
        <v>840</v>
      </c>
      <c r="H76" s="78" t="s">
        <v>841</v>
      </c>
      <c r="I76" s="78" t="s">
        <v>839</v>
      </c>
      <c r="J76" s="28" t="s">
        <v>473</v>
      </c>
      <c r="K76" s="144">
        <f>K77+K86+K101+K128</f>
        <v>657073948.12</v>
      </c>
      <c r="L76" s="144">
        <f>L77+L86+L101+L128</f>
        <v>615877548.12</v>
      </c>
      <c r="M76" s="144">
        <f>M77+M86+M101+M128</f>
        <v>606844448.12</v>
      </c>
      <c r="N76" s="184"/>
      <c r="O76" s="184"/>
      <c r="P76" s="184"/>
      <c r="Q76" s="184"/>
      <c r="R76" s="184"/>
      <c r="S76" s="184"/>
      <c r="T76" s="184"/>
      <c r="U76" s="184"/>
      <c r="V76" s="184"/>
      <c r="W76" s="184"/>
      <c r="X76" s="184"/>
      <c r="Y76" s="184"/>
      <c r="Z76" s="184"/>
      <c r="AA76" s="184"/>
      <c r="AB76" s="184"/>
      <c r="AC76" s="184"/>
      <c r="AD76" s="123"/>
    </row>
    <row r="77" spans="1:30" ht="30.75">
      <c r="A77" s="62">
        <v>64</v>
      </c>
      <c r="B77" s="78" t="s">
        <v>768</v>
      </c>
      <c r="C77" s="78" t="s">
        <v>690</v>
      </c>
      <c r="D77" s="78" t="s">
        <v>846</v>
      </c>
      <c r="E77" s="78" t="s">
        <v>452</v>
      </c>
      <c r="F77" s="78" t="s">
        <v>839</v>
      </c>
      <c r="G77" s="78" t="s">
        <v>840</v>
      </c>
      <c r="H77" s="78" t="s">
        <v>841</v>
      </c>
      <c r="I77" s="78" t="s">
        <v>631</v>
      </c>
      <c r="J77" s="28" t="s">
        <v>872</v>
      </c>
      <c r="K77" s="144">
        <f>K78+K81+K82</f>
        <v>365984700</v>
      </c>
      <c r="L77" s="144">
        <f>L78+L81+L82</f>
        <v>330967000</v>
      </c>
      <c r="M77" s="144">
        <f>M78+M81+M82</f>
        <v>330967000</v>
      </c>
      <c r="N77" s="184"/>
      <c r="O77" s="184"/>
      <c r="P77" s="184"/>
      <c r="Q77" s="184"/>
      <c r="R77" s="184"/>
      <c r="S77" s="184"/>
      <c r="T77" s="184"/>
      <c r="U77" s="184"/>
      <c r="V77" s="184"/>
      <c r="W77" s="184"/>
      <c r="X77" s="184"/>
      <c r="Y77" s="184"/>
      <c r="Z77" s="184"/>
      <c r="AA77" s="184"/>
      <c r="AB77" s="184"/>
      <c r="AC77" s="184"/>
      <c r="AD77" s="123"/>
    </row>
    <row r="78" spans="1:30" ht="15">
      <c r="A78" s="62">
        <v>65</v>
      </c>
      <c r="B78" s="78" t="s">
        <v>768</v>
      </c>
      <c r="C78" s="78" t="s">
        <v>690</v>
      </c>
      <c r="D78" s="78" t="s">
        <v>846</v>
      </c>
      <c r="E78" s="78" t="s">
        <v>456</v>
      </c>
      <c r="F78" s="78" t="s">
        <v>873</v>
      </c>
      <c r="G78" s="78" t="s">
        <v>840</v>
      </c>
      <c r="H78" s="78" t="s">
        <v>841</v>
      </c>
      <c r="I78" s="78" t="s">
        <v>631</v>
      </c>
      <c r="J78" s="28" t="s">
        <v>874</v>
      </c>
      <c r="K78" s="144">
        <f>K79</f>
        <v>175088600</v>
      </c>
      <c r="L78" s="144">
        <f>L79</f>
        <v>140070900</v>
      </c>
      <c r="M78" s="144">
        <f>M79</f>
        <v>140070900</v>
      </c>
      <c r="N78" s="184"/>
      <c r="O78" s="184"/>
      <c r="P78" s="184"/>
      <c r="Q78" s="184"/>
      <c r="R78" s="184"/>
      <c r="S78" s="184"/>
      <c r="T78" s="184"/>
      <c r="U78" s="184"/>
      <c r="V78" s="184"/>
      <c r="W78" s="184"/>
      <c r="X78" s="184"/>
      <c r="Y78" s="184"/>
      <c r="Z78" s="184"/>
      <c r="AA78" s="184"/>
      <c r="AB78" s="184"/>
      <c r="AC78" s="184"/>
      <c r="AD78" s="123"/>
    </row>
    <row r="79" spans="1:30" ht="30.75">
      <c r="A79" s="62">
        <v>66</v>
      </c>
      <c r="B79" s="78" t="s">
        <v>768</v>
      </c>
      <c r="C79" s="78" t="s">
        <v>690</v>
      </c>
      <c r="D79" s="78" t="s">
        <v>846</v>
      </c>
      <c r="E79" s="78" t="s">
        <v>456</v>
      </c>
      <c r="F79" s="78" t="s">
        <v>873</v>
      </c>
      <c r="G79" s="78" t="s">
        <v>855</v>
      </c>
      <c r="H79" s="78" t="s">
        <v>841</v>
      </c>
      <c r="I79" s="78" t="s">
        <v>631</v>
      </c>
      <c r="J79" s="28" t="s">
        <v>1122</v>
      </c>
      <c r="K79" s="144">
        <v>175088600</v>
      </c>
      <c r="L79" s="144">
        <v>140070900</v>
      </c>
      <c r="M79" s="144">
        <v>140070900</v>
      </c>
      <c r="N79" s="184"/>
      <c r="O79" s="184"/>
      <c r="P79" s="184"/>
      <c r="Q79" s="184"/>
      <c r="R79" s="184"/>
      <c r="S79" s="184"/>
      <c r="T79" s="184"/>
      <c r="U79" s="184"/>
      <c r="V79" s="184"/>
      <c r="W79" s="184"/>
      <c r="X79" s="184"/>
      <c r="Y79" s="184"/>
      <c r="Z79" s="184"/>
      <c r="AA79" s="184"/>
      <c r="AB79" s="184"/>
      <c r="AC79" s="184"/>
      <c r="AD79" s="123"/>
    </row>
    <row r="80" spans="1:30" ht="30.75">
      <c r="A80" s="62">
        <v>67</v>
      </c>
      <c r="B80" s="78" t="s">
        <v>768</v>
      </c>
      <c r="C80" s="78" t="s">
        <v>690</v>
      </c>
      <c r="D80" s="78" t="s">
        <v>846</v>
      </c>
      <c r="E80" s="78" t="s">
        <v>456</v>
      </c>
      <c r="F80" s="78" t="s">
        <v>875</v>
      </c>
      <c r="G80" s="78" t="s">
        <v>840</v>
      </c>
      <c r="H80" s="78" t="s">
        <v>841</v>
      </c>
      <c r="I80" s="78" t="s">
        <v>631</v>
      </c>
      <c r="J80" s="28" t="s">
        <v>876</v>
      </c>
      <c r="K80" s="144">
        <f>K81</f>
        <v>146141600</v>
      </c>
      <c r="L80" s="144">
        <f>L81</f>
        <v>146141600</v>
      </c>
      <c r="M80" s="144">
        <f>M81</f>
        <v>146141600</v>
      </c>
      <c r="N80" s="184"/>
      <c r="O80" s="184"/>
      <c r="P80" s="184"/>
      <c r="Q80" s="184"/>
      <c r="R80" s="184"/>
      <c r="S80" s="184"/>
      <c r="T80" s="184"/>
      <c r="U80" s="184"/>
      <c r="V80" s="184"/>
      <c r="W80" s="184"/>
      <c r="X80" s="184"/>
      <c r="Y80" s="184"/>
      <c r="Z80" s="184"/>
      <c r="AA80" s="184"/>
      <c r="AB80" s="184"/>
      <c r="AC80" s="184"/>
      <c r="AD80" s="123"/>
    </row>
    <row r="81" spans="1:30" ht="30.75">
      <c r="A81" s="62">
        <v>68</v>
      </c>
      <c r="B81" s="78" t="s">
        <v>768</v>
      </c>
      <c r="C81" s="78" t="s">
        <v>690</v>
      </c>
      <c r="D81" s="78" t="s">
        <v>846</v>
      </c>
      <c r="E81" s="78" t="s">
        <v>456</v>
      </c>
      <c r="F81" s="78" t="s">
        <v>875</v>
      </c>
      <c r="G81" s="78" t="s">
        <v>855</v>
      </c>
      <c r="H81" s="78" t="s">
        <v>841</v>
      </c>
      <c r="I81" s="78" t="s">
        <v>631</v>
      </c>
      <c r="J81" s="28" t="s">
        <v>877</v>
      </c>
      <c r="K81" s="144">
        <v>146141600</v>
      </c>
      <c r="L81" s="144">
        <v>146141600</v>
      </c>
      <c r="M81" s="144">
        <v>146141600</v>
      </c>
      <c r="N81" s="184"/>
      <c r="O81" s="184"/>
      <c r="P81" s="184"/>
      <c r="Q81" s="184"/>
      <c r="R81" s="184"/>
      <c r="S81" s="184"/>
      <c r="T81" s="184"/>
      <c r="U81" s="184"/>
      <c r="V81" s="184"/>
      <c r="W81" s="184"/>
      <c r="X81" s="184"/>
      <c r="Y81" s="184"/>
      <c r="Z81" s="184"/>
      <c r="AA81" s="184"/>
      <c r="AB81" s="184"/>
      <c r="AC81" s="184"/>
      <c r="AD81" s="123"/>
    </row>
    <row r="82" spans="1:30" ht="15">
      <c r="A82" s="62">
        <v>69</v>
      </c>
      <c r="B82" s="78" t="s">
        <v>768</v>
      </c>
      <c r="C82" s="78" t="s">
        <v>690</v>
      </c>
      <c r="D82" s="78" t="s">
        <v>846</v>
      </c>
      <c r="E82" s="78" t="s">
        <v>465</v>
      </c>
      <c r="F82" s="78" t="s">
        <v>878</v>
      </c>
      <c r="G82" s="78" t="s">
        <v>840</v>
      </c>
      <c r="H82" s="78" t="s">
        <v>841</v>
      </c>
      <c r="I82" s="78" t="s">
        <v>631</v>
      </c>
      <c r="J82" s="65" t="s">
        <v>1123</v>
      </c>
      <c r="K82" s="144">
        <f aca="true" t="shared" si="8" ref="K82:M84">K83</f>
        <v>44754500</v>
      </c>
      <c r="L82" s="144">
        <f t="shared" si="8"/>
        <v>44754500</v>
      </c>
      <c r="M82" s="144">
        <f t="shared" si="8"/>
        <v>44754500</v>
      </c>
      <c r="N82" s="184"/>
      <c r="O82" s="184"/>
      <c r="P82" s="184"/>
      <c r="Q82" s="184"/>
      <c r="R82" s="184"/>
      <c r="S82" s="184"/>
      <c r="T82" s="184"/>
      <c r="U82" s="184"/>
      <c r="V82" s="184"/>
      <c r="W82" s="184"/>
      <c r="X82" s="184"/>
      <c r="Y82" s="184"/>
      <c r="Z82" s="184"/>
      <c r="AA82" s="184"/>
      <c r="AB82" s="184"/>
      <c r="AC82" s="184"/>
      <c r="AD82" s="123"/>
    </row>
    <row r="83" spans="1:30" ht="15">
      <c r="A83" s="62">
        <v>70</v>
      </c>
      <c r="B83" s="78" t="s">
        <v>768</v>
      </c>
      <c r="C83" s="78" t="s">
        <v>690</v>
      </c>
      <c r="D83" s="78" t="s">
        <v>846</v>
      </c>
      <c r="E83" s="78" t="s">
        <v>465</v>
      </c>
      <c r="F83" s="78" t="s">
        <v>878</v>
      </c>
      <c r="G83" s="78" t="s">
        <v>855</v>
      </c>
      <c r="H83" s="78" t="s">
        <v>841</v>
      </c>
      <c r="I83" s="78" t="s">
        <v>631</v>
      </c>
      <c r="J83" s="65" t="s">
        <v>1124</v>
      </c>
      <c r="K83" s="144">
        <f t="shared" si="8"/>
        <v>44754500</v>
      </c>
      <c r="L83" s="144">
        <f t="shared" si="8"/>
        <v>44754500</v>
      </c>
      <c r="M83" s="144">
        <f t="shared" si="8"/>
        <v>44754500</v>
      </c>
      <c r="N83" s="184"/>
      <c r="O83" s="184"/>
      <c r="P83" s="184"/>
      <c r="Q83" s="184"/>
      <c r="R83" s="184"/>
      <c r="S83" s="184"/>
      <c r="T83" s="184"/>
      <c r="U83" s="184"/>
      <c r="V83" s="184"/>
      <c r="W83" s="184"/>
      <c r="X83" s="184"/>
      <c r="Y83" s="184"/>
      <c r="Z83" s="184"/>
      <c r="AA83" s="184"/>
      <c r="AB83" s="184"/>
      <c r="AC83" s="184"/>
      <c r="AD83" s="123"/>
    </row>
    <row r="84" spans="1:30" ht="46.5">
      <c r="A84" s="62">
        <v>71</v>
      </c>
      <c r="B84" s="78" t="s">
        <v>768</v>
      </c>
      <c r="C84" s="78" t="s">
        <v>690</v>
      </c>
      <c r="D84" s="78" t="s">
        <v>846</v>
      </c>
      <c r="E84" s="78" t="s">
        <v>465</v>
      </c>
      <c r="F84" s="78" t="s">
        <v>878</v>
      </c>
      <c r="G84" s="78" t="s">
        <v>855</v>
      </c>
      <c r="H84" s="78" t="s">
        <v>841</v>
      </c>
      <c r="I84" s="78" t="s">
        <v>631</v>
      </c>
      <c r="J84" s="65" t="s">
        <v>1200</v>
      </c>
      <c r="K84" s="144">
        <f>K85</f>
        <v>44754500</v>
      </c>
      <c r="L84" s="144">
        <f t="shared" si="8"/>
        <v>44754500</v>
      </c>
      <c r="M84" s="144">
        <f t="shared" si="8"/>
        <v>44754500</v>
      </c>
      <c r="N84" s="184"/>
      <c r="O84" s="184"/>
      <c r="P84" s="184"/>
      <c r="Q84" s="184"/>
      <c r="R84" s="184"/>
      <c r="S84" s="184"/>
      <c r="T84" s="184"/>
      <c r="U84" s="184"/>
      <c r="V84" s="184"/>
      <c r="W84" s="184"/>
      <c r="X84" s="184"/>
      <c r="Y84" s="184"/>
      <c r="Z84" s="184"/>
      <c r="AA84" s="184"/>
      <c r="AB84" s="184"/>
      <c r="AC84" s="184"/>
      <c r="AD84" s="123"/>
    </row>
    <row r="85" spans="1:30" ht="46.5">
      <c r="A85" s="62">
        <v>72</v>
      </c>
      <c r="B85" s="78" t="s">
        <v>768</v>
      </c>
      <c r="C85" s="78" t="s">
        <v>690</v>
      </c>
      <c r="D85" s="78" t="s">
        <v>846</v>
      </c>
      <c r="E85" s="78" t="s">
        <v>465</v>
      </c>
      <c r="F85" s="78" t="s">
        <v>878</v>
      </c>
      <c r="G85" s="78" t="s">
        <v>855</v>
      </c>
      <c r="H85" s="78" t="s">
        <v>1313</v>
      </c>
      <c r="I85" s="78" t="s">
        <v>631</v>
      </c>
      <c r="J85" s="65" t="s">
        <v>1259</v>
      </c>
      <c r="K85" s="144">
        <v>44754500</v>
      </c>
      <c r="L85" s="144">
        <v>44754500</v>
      </c>
      <c r="M85" s="144">
        <v>44754500</v>
      </c>
      <c r="N85" s="184"/>
      <c r="O85" s="184"/>
      <c r="P85" s="184"/>
      <c r="Q85" s="184"/>
      <c r="R85" s="184"/>
      <c r="S85" s="184"/>
      <c r="T85" s="184"/>
      <c r="U85" s="184"/>
      <c r="V85" s="184"/>
      <c r="W85" s="184"/>
      <c r="X85" s="184"/>
      <c r="Y85" s="184"/>
      <c r="Z85" s="184"/>
      <c r="AA85" s="184"/>
      <c r="AB85" s="184"/>
      <c r="AC85" s="184"/>
      <c r="AD85" s="123"/>
    </row>
    <row r="86" spans="1:30" ht="30.75">
      <c r="A86" s="62">
        <v>73</v>
      </c>
      <c r="B86" s="78" t="s">
        <v>768</v>
      </c>
      <c r="C86" s="78" t="s">
        <v>690</v>
      </c>
      <c r="D86" s="78" t="s">
        <v>846</v>
      </c>
      <c r="E86" s="78" t="s">
        <v>466</v>
      </c>
      <c r="F86" s="78" t="s">
        <v>839</v>
      </c>
      <c r="G86" s="78" t="s">
        <v>840</v>
      </c>
      <c r="H86" s="78" t="s">
        <v>841</v>
      </c>
      <c r="I86" s="78" t="s">
        <v>631</v>
      </c>
      <c r="J86" s="63" t="s">
        <v>149</v>
      </c>
      <c r="K86" s="144">
        <f>K87+K89+K91+K93</f>
        <v>14989000</v>
      </c>
      <c r="L86" s="144">
        <f>L87+L89+L91+L93</f>
        <v>12242000</v>
      </c>
      <c r="M86" s="144">
        <f>M87+M89+M91+M93</f>
        <v>4324000</v>
      </c>
      <c r="N86" s="184"/>
      <c r="O86" s="184"/>
      <c r="P86" s="184"/>
      <c r="Q86" s="184"/>
      <c r="R86" s="184"/>
      <c r="S86" s="184"/>
      <c r="T86" s="184"/>
      <c r="U86" s="184"/>
      <c r="V86" s="184"/>
      <c r="W86" s="184"/>
      <c r="X86" s="184"/>
      <c r="Y86" s="184"/>
      <c r="Z86" s="184"/>
      <c r="AA86" s="184"/>
      <c r="AB86" s="184"/>
      <c r="AC86" s="184"/>
      <c r="AD86" s="123"/>
    </row>
    <row r="87" spans="1:30" ht="93" customHeight="1">
      <c r="A87" s="62">
        <v>74</v>
      </c>
      <c r="B87" s="78" t="s">
        <v>768</v>
      </c>
      <c r="C87" s="78" t="s">
        <v>690</v>
      </c>
      <c r="D87" s="78" t="s">
        <v>846</v>
      </c>
      <c r="E87" s="78" t="s">
        <v>763</v>
      </c>
      <c r="F87" s="78" t="s">
        <v>677</v>
      </c>
      <c r="G87" s="78" t="s">
        <v>840</v>
      </c>
      <c r="H87" s="78" t="s">
        <v>841</v>
      </c>
      <c r="I87" s="78" t="s">
        <v>631</v>
      </c>
      <c r="J87" s="63" t="s">
        <v>1501</v>
      </c>
      <c r="K87" s="144">
        <f>K88</f>
        <v>4341800</v>
      </c>
      <c r="L87" s="144">
        <f>L88</f>
        <v>4512100</v>
      </c>
      <c r="M87" s="144">
        <f>M88</f>
        <v>0</v>
      </c>
      <c r="N87" s="184"/>
      <c r="O87" s="184"/>
      <c r="P87" s="184"/>
      <c r="Q87" s="184"/>
      <c r="R87" s="184"/>
      <c r="S87" s="184"/>
      <c r="T87" s="184"/>
      <c r="U87" s="184"/>
      <c r="V87" s="184"/>
      <c r="W87" s="184"/>
      <c r="X87" s="184"/>
      <c r="Y87" s="184"/>
      <c r="Z87" s="184"/>
      <c r="AA87" s="184"/>
      <c r="AB87" s="184"/>
      <c r="AC87" s="184"/>
      <c r="AD87" s="123"/>
    </row>
    <row r="88" spans="1:30" ht="80.25" customHeight="1">
      <c r="A88" s="62">
        <v>75</v>
      </c>
      <c r="B88" s="78" t="s">
        <v>768</v>
      </c>
      <c r="C88" s="78" t="s">
        <v>690</v>
      </c>
      <c r="D88" s="78" t="s">
        <v>846</v>
      </c>
      <c r="E88" s="78" t="s">
        <v>763</v>
      </c>
      <c r="F88" s="78" t="s">
        <v>677</v>
      </c>
      <c r="G88" s="78" t="s">
        <v>855</v>
      </c>
      <c r="H88" s="78" t="s">
        <v>841</v>
      </c>
      <c r="I88" s="78" t="s">
        <v>631</v>
      </c>
      <c r="J88" s="63" t="s">
        <v>1457</v>
      </c>
      <c r="K88" s="144">
        <v>4341800</v>
      </c>
      <c r="L88" s="144">
        <v>4512100</v>
      </c>
      <c r="M88" s="144">
        <v>0</v>
      </c>
      <c r="N88" s="184"/>
      <c r="O88" s="184"/>
      <c r="P88" s="184"/>
      <c r="Q88" s="184"/>
      <c r="R88" s="184"/>
      <c r="S88" s="184"/>
      <c r="T88" s="184"/>
      <c r="U88" s="184"/>
      <c r="V88" s="184"/>
      <c r="W88" s="184"/>
      <c r="X88" s="184"/>
      <c r="Y88" s="184"/>
      <c r="Z88" s="184"/>
      <c r="AA88" s="184"/>
      <c r="AB88" s="184"/>
      <c r="AC88" s="184"/>
      <c r="AD88" s="123"/>
    </row>
    <row r="89" spans="1:30" ht="62.25">
      <c r="A89" s="62">
        <v>76</v>
      </c>
      <c r="B89" s="78" t="s">
        <v>768</v>
      </c>
      <c r="C89" s="78" t="s">
        <v>690</v>
      </c>
      <c r="D89" s="78" t="s">
        <v>846</v>
      </c>
      <c r="E89" s="78" t="s">
        <v>763</v>
      </c>
      <c r="F89" s="78" t="s">
        <v>173</v>
      </c>
      <c r="G89" s="78" t="s">
        <v>840</v>
      </c>
      <c r="H89" s="78" t="s">
        <v>841</v>
      </c>
      <c r="I89" s="78" t="s">
        <v>631</v>
      </c>
      <c r="J89" s="63" t="s">
        <v>1502</v>
      </c>
      <c r="K89" s="144">
        <f>K90</f>
        <v>4997200</v>
      </c>
      <c r="L89" s="144">
        <f>L90</f>
        <v>4801800</v>
      </c>
      <c r="M89" s="144">
        <f>M90</f>
        <v>1395900</v>
      </c>
      <c r="N89" s="184"/>
      <c r="O89" s="184"/>
      <c r="P89" s="184"/>
      <c r="Q89" s="184"/>
      <c r="R89" s="184"/>
      <c r="S89" s="184"/>
      <c r="T89" s="184"/>
      <c r="U89" s="184"/>
      <c r="V89" s="184"/>
      <c r="W89" s="184"/>
      <c r="X89" s="184"/>
      <c r="Y89" s="184"/>
      <c r="Z89" s="184"/>
      <c r="AA89" s="184"/>
      <c r="AB89" s="184"/>
      <c r="AC89" s="184"/>
      <c r="AD89" s="123"/>
    </row>
    <row r="90" spans="1:30" ht="78">
      <c r="A90" s="62">
        <v>77</v>
      </c>
      <c r="B90" s="78" t="s">
        <v>768</v>
      </c>
      <c r="C90" s="78" t="s">
        <v>690</v>
      </c>
      <c r="D90" s="78" t="s">
        <v>846</v>
      </c>
      <c r="E90" s="78" t="s">
        <v>763</v>
      </c>
      <c r="F90" s="78" t="s">
        <v>173</v>
      </c>
      <c r="G90" s="78" t="s">
        <v>855</v>
      </c>
      <c r="H90" s="78" t="s">
        <v>841</v>
      </c>
      <c r="I90" s="78" t="s">
        <v>631</v>
      </c>
      <c r="J90" s="63" t="s">
        <v>1203</v>
      </c>
      <c r="K90" s="144">
        <v>4997200</v>
      </c>
      <c r="L90" s="144">
        <v>4801800</v>
      </c>
      <c r="M90" s="144">
        <v>1395900</v>
      </c>
      <c r="N90" s="184"/>
      <c r="O90" s="184"/>
      <c r="P90" s="184"/>
      <c r="Q90" s="184"/>
      <c r="R90" s="184"/>
      <c r="S90" s="184"/>
      <c r="T90" s="184"/>
      <c r="U90" s="184"/>
      <c r="V90" s="184"/>
      <c r="W90" s="184"/>
      <c r="X90" s="184"/>
      <c r="Y90" s="184"/>
      <c r="Z90" s="184"/>
      <c r="AA90" s="184"/>
      <c r="AB90" s="184"/>
      <c r="AC90" s="184"/>
      <c r="AD90" s="123"/>
    </row>
    <row r="91" spans="1:30" ht="15">
      <c r="A91" s="62">
        <v>78</v>
      </c>
      <c r="B91" s="78" t="s">
        <v>768</v>
      </c>
      <c r="C91" s="78" t="s">
        <v>690</v>
      </c>
      <c r="D91" s="78" t="s">
        <v>846</v>
      </c>
      <c r="E91" s="78" t="s">
        <v>763</v>
      </c>
      <c r="F91" s="78" t="s">
        <v>416</v>
      </c>
      <c r="G91" s="78" t="s">
        <v>840</v>
      </c>
      <c r="H91" s="78" t="s">
        <v>841</v>
      </c>
      <c r="I91" s="78" t="s">
        <v>631</v>
      </c>
      <c r="J91" s="63" t="s">
        <v>1503</v>
      </c>
      <c r="K91" s="167">
        <f>K92</f>
        <v>284800</v>
      </c>
      <c r="L91" s="167">
        <f>L92</f>
        <v>0</v>
      </c>
      <c r="M91" s="167">
        <f>M92</f>
        <v>0</v>
      </c>
      <c r="N91" s="184"/>
      <c r="O91" s="184"/>
      <c r="P91" s="184"/>
      <c r="Q91" s="184"/>
      <c r="R91" s="184"/>
      <c r="S91" s="184"/>
      <c r="T91" s="184"/>
      <c r="U91" s="184"/>
      <c r="V91" s="184"/>
      <c r="W91" s="184"/>
      <c r="X91" s="184"/>
      <c r="Y91" s="184"/>
      <c r="Z91" s="184"/>
      <c r="AA91" s="184"/>
      <c r="AB91" s="184"/>
      <c r="AC91" s="184"/>
      <c r="AD91" s="123"/>
    </row>
    <row r="92" spans="1:30" ht="30.75">
      <c r="A92" s="62">
        <v>79</v>
      </c>
      <c r="B92" s="78" t="s">
        <v>768</v>
      </c>
      <c r="C92" s="78" t="s">
        <v>690</v>
      </c>
      <c r="D92" s="78" t="s">
        <v>846</v>
      </c>
      <c r="E92" s="78" t="s">
        <v>763</v>
      </c>
      <c r="F92" s="78" t="s">
        <v>416</v>
      </c>
      <c r="G92" s="78" t="s">
        <v>855</v>
      </c>
      <c r="H92" s="78" t="s">
        <v>841</v>
      </c>
      <c r="I92" s="78" t="s">
        <v>631</v>
      </c>
      <c r="J92" s="63" t="s">
        <v>1500</v>
      </c>
      <c r="K92" s="167">
        <v>284800</v>
      </c>
      <c r="L92" s="167">
        <v>0</v>
      </c>
      <c r="M92" s="192">
        <v>0</v>
      </c>
      <c r="N92" s="184"/>
      <c r="O92" s="184"/>
      <c r="P92" s="184"/>
      <c r="Q92" s="184"/>
      <c r="R92" s="184"/>
      <c r="S92" s="184"/>
      <c r="T92" s="184"/>
      <c r="U92" s="184"/>
      <c r="V92" s="184"/>
      <c r="W92" s="184"/>
      <c r="X92" s="184"/>
      <c r="Y92" s="184"/>
      <c r="Z92" s="184"/>
      <c r="AA92" s="184"/>
      <c r="AB92" s="184"/>
      <c r="AC92" s="184"/>
      <c r="AD92" s="123"/>
    </row>
    <row r="93" spans="1:30" ht="15">
      <c r="A93" s="62">
        <v>80</v>
      </c>
      <c r="B93" s="78" t="s">
        <v>768</v>
      </c>
      <c r="C93" s="78" t="s">
        <v>690</v>
      </c>
      <c r="D93" s="78" t="s">
        <v>846</v>
      </c>
      <c r="E93" s="78" t="s">
        <v>297</v>
      </c>
      <c r="F93" s="78" t="s">
        <v>878</v>
      </c>
      <c r="G93" s="78" t="s">
        <v>840</v>
      </c>
      <c r="H93" s="78" t="s">
        <v>841</v>
      </c>
      <c r="I93" s="78" t="s">
        <v>631</v>
      </c>
      <c r="J93" s="65" t="s">
        <v>941</v>
      </c>
      <c r="K93" s="144">
        <f>K94</f>
        <v>5365200</v>
      </c>
      <c r="L93" s="144">
        <f>L94</f>
        <v>2928100</v>
      </c>
      <c r="M93" s="144">
        <f>M94</f>
        <v>2928100</v>
      </c>
      <c r="N93" s="184"/>
      <c r="O93" s="184"/>
      <c r="P93" s="184"/>
      <c r="Q93" s="184"/>
      <c r="R93" s="184"/>
      <c r="S93" s="184"/>
      <c r="T93" s="184"/>
      <c r="U93" s="184"/>
      <c r="V93" s="184"/>
      <c r="W93" s="184"/>
      <c r="X93" s="184"/>
      <c r="Y93" s="184"/>
      <c r="Z93" s="184"/>
      <c r="AA93" s="184"/>
      <c r="AB93" s="184"/>
      <c r="AC93" s="184"/>
      <c r="AD93" s="123"/>
    </row>
    <row r="94" spans="1:30" ht="15">
      <c r="A94" s="62">
        <v>81</v>
      </c>
      <c r="B94" s="78" t="s">
        <v>768</v>
      </c>
      <c r="C94" s="78" t="s">
        <v>690</v>
      </c>
      <c r="D94" s="78" t="s">
        <v>846</v>
      </c>
      <c r="E94" s="78" t="s">
        <v>297</v>
      </c>
      <c r="F94" s="78" t="s">
        <v>878</v>
      </c>
      <c r="G94" s="78" t="s">
        <v>855</v>
      </c>
      <c r="H94" s="78" t="s">
        <v>841</v>
      </c>
      <c r="I94" s="78" t="s">
        <v>631</v>
      </c>
      <c r="J94" s="65" t="s">
        <v>380</v>
      </c>
      <c r="K94" s="144">
        <f>SUM(K95:K100)</f>
        <v>5365200</v>
      </c>
      <c r="L94" s="144">
        <f>SUM(L95:L100)</f>
        <v>2928100</v>
      </c>
      <c r="M94" s="144">
        <f>SUM(M95:M100)</f>
        <v>2928100</v>
      </c>
      <c r="N94" s="184"/>
      <c r="O94" s="184"/>
      <c r="P94" s="184"/>
      <c r="Q94" s="184"/>
      <c r="R94" s="184"/>
      <c r="S94" s="184"/>
      <c r="T94" s="184"/>
      <c r="U94" s="184"/>
      <c r="V94" s="184"/>
      <c r="W94" s="184"/>
      <c r="X94" s="184"/>
      <c r="Y94" s="184"/>
      <c r="Z94" s="184"/>
      <c r="AA94" s="184"/>
      <c r="AB94" s="184"/>
      <c r="AC94" s="184"/>
      <c r="AD94" s="123"/>
    </row>
    <row r="95" spans="1:30" ht="146.25" customHeight="1">
      <c r="A95" s="62">
        <v>82</v>
      </c>
      <c r="B95" s="78" t="s">
        <v>768</v>
      </c>
      <c r="C95" s="78" t="s">
        <v>690</v>
      </c>
      <c r="D95" s="78" t="s">
        <v>846</v>
      </c>
      <c r="E95" s="78" t="s">
        <v>297</v>
      </c>
      <c r="F95" s="78" t="s">
        <v>878</v>
      </c>
      <c r="G95" s="78" t="s">
        <v>855</v>
      </c>
      <c r="H95" s="78" t="s">
        <v>1201</v>
      </c>
      <c r="I95" s="78" t="s">
        <v>631</v>
      </c>
      <c r="J95" s="64" t="s">
        <v>1458</v>
      </c>
      <c r="K95" s="144">
        <v>2400000</v>
      </c>
      <c r="L95" s="144">
        <v>0</v>
      </c>
      <c r="M95" s="144">
        <v>0</v>
      </c>
      <c r="N95" s="184"/>
      <c r="O95" s="184"/>
      <c r="P95" s="184"/>
      <c r="Q95" s="184"/>
      <c r="R95" s="184"/>
      <c r="S95" s="184"/>
      <c r="T95" s="184"/>
      <c r="U95" s="184"/>
      <c r="V95" s="184"/>
      <c r="W95" s="184"/>
      <c r="X95" s="184"/>
      <c r="Y95" s="184"/>
      <c r="Z95" s="184"/>
      <c r="AA95" s="184"/>
      <c r="AB95" s="184"/>
      <c r="AC95" s="184"/>
      <c r="AD95" s="123"/>
    </row>
    <row r="96" spans="1:30" ht="62.25">
      <c r="A96" s="62">
        <v>83</v>
      </c>
      <c r="B96" s="78" t="s">
        <v>768</v>
      </c>
      <c r="C96" s="78" t="s">
        <v>690</v>
      </c>
      <c r="D96" s="78" t="s">
        <v>846</v>
      </c>
      <c r="E96" s="78" t="s">
        <v>297</v>
      </c>
      <c r="F96" s="78" t="s">
        <v>878</v>
      </c>
      <c r="G96" s="78" t="s">
        <v>855</v>
      </c>
      <c r="H96" s="78" t="s">
        <v>1125</v>
      </c>
      <c r="I96" s="78" t="s">
        <v>631</v>
      </c>
      <c r="J96" s="65" t="s">
        <v>1260</v>
      </c>
      <c r="K96" s="144">
        <v>20000</v>
      </c>
      <c r="L96" s="144">
        <v>56000</v>
      </c>
      <c r="M96" s="144">
        <v>56000</v>
      </c>
      <c r="N96" s="184"/>
      <c r="O96" s="184"/>
      <c r="P96" s="184"/>
      <c r="Q96" s="184"/>
      <c r="R96" s="184"/>
      <c r="S96" s="184"/>
      <c r="T96" s="184"/>
      <c r="U96" s="184"/>
      <c r="V96" s="184"/>
      <c r="W96" s="184"/>
      <c r="X96" s="184"/>
      <c r="Y96" s="184"/>
      <c r="Z96" s="184"/>
      <c r="AA96" s="184"/>
      <c r="AB96" s="184"/>
      <c r="AC96" s="184"/>
      <c r="AD96" s="123"/>
    </row>
    <row r="97" spans="1:30" ht="46.5">
      <c r="A97" s="62">
        <v>84</v>
      </c>
      <c r="B97" s="78" t="s">
        <v>768</v>
      </c>
      <c r="C97" s="78" t="s">
        <v>690</v>
      </c>
      <c r="D97" s="78" t="s">
        <v>846</v>
      </c>
      <c r="E97" s="78" t="s">
        <v>297</v>
      </c>
      <c r="F97" s="78" t="s">
        <v>878</v>
      </c>
      <c r="G97" s="78" t="s">
        <v>855</v>
      </c>
      <c r="H97" s="78" t="s">
        <v>879</v>
      </c>
      <c r="I97" s="78" t="s">
        <v>631</v>
      </c>
      <c r="J97" s="64" t="s">
        <v>1261</v>
      </c>
      <c r="K97" s="144">
        <v>274200</v>
      </c>
      <c r="L97" s="144">
        <v>201100</v>
      </c>
      <c r="M97" s="144">
        <v>201100</v>
      </c>
      <c r="N97" s="184"/>
      <c r="O97" s="184"/>
      <c r="P97" s="184"/>
      <c r="Q97" s="184"/>
      <c r="R97" s="184"/>
      <c r="S97" s="184"/>
      <c r="T97" s="184"/>
      <c r="U97" s="184"/>
      <c r="V97" s="184"/>
      <c r="W97" s="184"/>
      <c r="X97" s="184"/>
      <c r="Y97" s="184"/>
      <c r="Z97" s="184"/>
      <c r="AA97" s="184"/>
      <c r="AB97" s="184"/>
      <c r="AC97" s="184"/>
      <c r="AD97" s="123"/>
    </row>
    <row r="98" spans="1:30" ht="46.5">
      <c r="A98" s="62">
        <v>85</v>
      </c>
      <c r="B98" s="78" t="s">
        <v>768</v>
      </c>
      <c r="C98" s="78" t="s">
        <v>690</v>
      </c>
      <c r="D98" s="78" t="s">
        <v>846</v>
      </c>
      <c r="E98" s="78" t="s">
        <v>297</v>
      </c>
      <c r="F98" s="78" t="s">
        <v>878</v>
      </c>
      <c r="G98" s="78" t="s">
        <v>855</v>
      </c>
      <c r="H98" s="78" t="s">
        <v>1055</v>
      </c>
      <c r="I98" s="78" t="s">
        <v>631</v>
      </c>
      <c r="J98" s="173" t="s">
        <v>1262</v>
      </c>
      <c r="K98" s="144">
        <v>294900</v>
      </c>
      <c r="L98" s="144">
        <v>294900</v>
      </c>
      <c r="M98" s="144">
        <v>294900</v>
      </c>
      <c r="N98" s="184"/>
      <c r="O98" s="184"/>
      <c r="P98" s="184"/>
      <c r="Q98" s="184"/>
      <c r="R98" s="184"/>
      <c r="S98" s="184"/>
      <c r="T98" s="184"/>
      <c r="U98" s="184"/>
      <c r="V98" s="184"/>
      <c r="W98" s="184"/>
      <c r="X98" s="184"/>
      <c r="Y98" s="184"/>
      <c r="Z98" s="184"/>
      <c r="AA98" s="184"/>
      <c r="AB98" s="184"/>
      <c r="AC98" s="184"/>
      <c r="AD98" s="123"/>
    </row>
    <row r="99" spans="1:30" ht="62.25">
      <c r="A99" s="62">
        <v>86</v>
      </c>
      <c r="B99" s="78" t="s">
        <v>768</v>
      </c>
      <c r="C99" s="78" t="s">
        <v>690</v>
      </c>
      <c r="D99" s="78" t="s">
        <v>846</v>
      </c>
      <c r="E99" s="78" t="s">
        <v>297</v>
      </c>
      <c r="F99" s="78" t="s">
        <v>878</v>
      </c>
      <c r="G99" s="78" t="s">
        <v>855</v>
      </c>
      <c r="H99" s="78" t="s">
        <v>1056</v>
      </c>
      <c r="I99" s="78" t="s">
        <v>631</v>
      </c>
      <c r="J99" s="61" t="s">
        <v>1263</v>
      </c>
      <c r="K99" s="144">
        <v>1660000</v>
      </c>
      <c r="L99" s="144">
        <v>1660000</v>
      </c>
      <c r="M99" s="144">
        <v>1660000</v>
      </c>
      <c r="N99" s="184"/>
      <c r="O99" s="184"/>
      <c r="P99" s="184"/>
      <c r="Q99" s="184"/>
      <c r="R99" s="184"/>
      <c r="S99" s="184"/>
      <c r="T99" s="184"/>
      <c r="U99" s="184"/>
      <c r="V99" s="184"/>
      <c r="W99" s="184"/>
      <c r="X99" s="184"/>
      <c r="Y99" s="184"/>
      <c r="Z99" s="184"/>
      <c r="AA99" s="184"/>
      <c r="AB99" s="184"/>
      <c r="AC99" s="184"/>
      <c r="AD99" s="123"/>
    </row>
    <row r="100" spans="1:30" ht="46.5">
      <c r="A100" s="62">
        <v>87</v>
      </c>
      <c r="B100" s="78" t="s">
        <v>768</v>
      </c>
      <c r="C100" s="78" t="s">
        <v>690</v>
      </c>
      <c r="D100" s="78" t="s">
        <v>846</v>
      </c>
      <c r="E100" s="78" t="s">
        <v>297</v>
      </c>
      <c r="F100" s="78" t="s">
        <v>878</v>
      </c>
      <c r="G100" s="78" t="s">
        <v>855</v>
      </c>
      <c r="H100" s="78" t="s">
        <v>1459</v>
      </c>
      <c r="I100" s="78" t="s">
        <v>631</v>
      </c>
      <c r="J100" s="61" t="s">
        <v>1460</v>
      </c>
      <c r="K100" s="144">
        <v>716100</v>
      </c>
      <c r="L100" s="144">
        <v>716100</v>
      </c>
      <c r="M100" s="144">
        <v>716100</v>
      </c>
      <c r="N100" s="184"/>
      <c r="O100" s="184"/>
      <c r="P100" s="184"/>
      <c r="Q100" s="184"/>
      <c r="R100" s="184"/>
      <c r="S100" s="184"/>
      <c r="T100" s="184"/>
      <c r="U100" s="184"/>
      <c r="V100" s="184"/>
      <c r="W100" s="184"/>
      <c r="X100" s="184"/>
      <c r="Y100" s="184"/>
      <c r="Z100" s="184"/>
      <c r="AA100" s="184"/>
      <c r="AB100" s="184"/>
      <c r="AC100" s="184"/>
      <c r="AD100" s="123"/>
    </row>
    <row r="101" spans="1:30" ht="30.75">
      <c r="A101" s="62">
        <v>88</v>
      </c>
      <c r="B101" s="78" t="s">
        <v>768</v>
      </c>
      <c r="C101" s="78" t="s">
        <v>690</v>
      </c>
      <c r="D101" s="78" t="s">
        <v>846</v>
      </c>
      <c r="E101" s="78" t="s">
        <v>298</v>
      </c>
      <c r="F101" s="78" t="s">
        <v>839</v>
      </c>
      <c r="G101" s="78" t="s">
        <v>840</v>
      </c>
      <c r="H101" s="78" t="s">
        <v>841</v>
      </c>
      <c r="I101" s="78" t="s">
        <v>631</v>
      </c>
      <c r="J101" s="61" t="s">
        <v>880</v>
      </c>
      <c r="K101" s="144">
        <f>K102+K122+K124+K126</f>
        <v>230896900</v>
      </c>
      <c r="L101" s="144">
        <f>L102+L122+L124+L126</f>
        <v>227465200</v>
      </c>
      <c r="M101" s="144">
        <f>M102+M122+M124+M126</f>
        <v>226350100</v>
      </c>
      <c r="N101" s="184"/>
      <c r="O101" s="184"/>
      <c r="P101" s="184"/>
      <c r="Q101" s="184"/>
      <c r="R101" s="184"/>
      <c r="S101" s="184"/>
      <c r="T101" s="184"/>
      <c r="U101" s="184"/>
      <c r="V101" s="184"/>
      <c r="W101" s="184"/>
      <c r="X101" s="184"/>
      <c r="Y101" s="184"/>
      <c r="Z101" s="184"/>
      <c r="AA101" s="184"/>
      <c r="AB101" s="184"/>
      <c r="AC101" s="184"/>
      <c r="AD101" s="123"/>
    </row>
    <row r="102" spans="1:30" ht="30.75">
      <c r="A102" s="62">
        <v>89</v>
      </c>
      <c r="B102" s="78" t="s">
        <v>768</v>
      </c>
      <c r="C102" s="78" t="s">
        <v>690</v>
      </c>
      <c r="D102" s="78" t="s">
        <v>846</v>
      </c>
      <c r="E102" s="78" t="s">
        <v>298</v>
      </c>
      <c r="F102" s="78" t="s">
        <v>882</v>
      </c>
      <c r="G102" s="78" t="s">
        <v>840</v>
      </c>
      <c r="H102" s="78" t="s">
        <v>841</v>
      </c>
      <c r="I102" s="78" t="s">
        <v>631</v>
      </c>
      <c r="J102" s="61" t="s">
        <v>883</v>
      </c>
      <c r="K102" s="144">
        <f>K103</f>
        <v>228168300</v>
      </c>
      <c r="L102" s="144">
        <f>L103</f>
        <v>224738300</v>
      </c>
      <c r="M102" s="144">
        <f>M103</f>
        <v>224738300</v>
      </c>
      <c r="N102" s="184"/>
      <c r="O102" s="184"/>
      <c r="P102" s="184"/>
      <c r="Q102" s="184"/>
      <c r="R102" s="184"/>
      <c r="S102" s="184"/>
      <c r="T102" s="184"/>
      <c r="U102" s="184"/>
      <c r="V102" s="184"/>
      <c r="W102" s="184"/>
      <c r="X102" s="184"/>
      <c r="Y102" s="184"/>
      <c r="Z102" s="184"/>
      <c r="AA102" s="184"/>
      <c r="AB102" s="184"/>
      <c r="AC102" s="184"/>
      <c r="AD102" s="123"/>
    </row>
    <row r="103" spans="1:30" ht="46.5">
      <c r="A103" s="62">
        <v>90</v>
      </c>
      <c r="B103" s="78" t="s">
        <v>768</v>
      </c>
      <c r="C103" s="78" t="s">
        <v>690</v>
      </c>
      <c r="D103" s="78" t="s">
        <v>846</v>
      </c>
      <c r="E103" s="78" t="s">
        <v>298</v>
      </c>
      <c r="F103" s="78" t="s">
        <v>882</v>
      </c>
      <c r="G103" s="78" t="s">
        <v>855</v>
      </c>
      <c r="H103" s="78" t="s">
        <v>841</v>
      </c>
      <c r="I103" s="78" t="s">
        <v>631</v>
      </c>
      <c r="J103" s="61" t="s">
        <v>884</v>
      </c>
      <c r="K103" s="144">
        <f>SUM(K104:K121)</f>
        <v>228168300</v>
      </c>
      <c r="L103" s="144">
        <f>SUM(L104:L121)</f>
        <v>224738300</v>
      </c>
      <c r="M103" s="144">
        <f>SUM(M104:M121)</f>
        <v>224738300</v>
      </c>
      <c r="N103" s="184"/>
      <c r="O103" s="184"/>
      <c r="P103" s="184"/>
      <c r="Q103" s="184"/>
      <c r="R103" s="184"/>
      <c r="S103" s="184"/>
      <c r="T103" s="184"/>
      <c r="U103" s="184"/>
      <c r="V103" s="184"/>
      <c r="W103" s="184"/>
      <c r="X103" s="184"/>
      <c r="Y103" s="184"/>
      <c r="Z103" s="184"/>
      <c r="AA103" s="184"/>
      <c r="AB103" s="184"/>
      <c r="AC103" s="184"/>
      <c r="AD103" s="123"/>
    </row>
    <row r="104" spans="1:30" ht="78">
      <c r="A104" s="62">
        <v>91</v>
      </c>
      <c r="B104" s="78" t="s">
        <v>768</v>
      </c>
      <c r="C104" s="78" t="s">
        <v>690</v>
      </c>
      <c r="D104" s="78" t="s">
        <v>846</v>
      </c>
      <c r="E104" s="78" t="s">
        <v>298</v>
      </c>
      <c r="F104" s="78" t="s">
        <v>882</v>
      </c>
      <c r="G104" s="78" t="s">
        <v>855</v>
      </c>
      <c r="H104" s="78" t="s">
        <v>1126</v>
      </c>
      <c r="I104" s="78" t="s">
        <v>631</v>
      </c>
      <c r="J104" s="79" t="s">
        <v>1264</v>
      </c>
      <c r="K104" s="144">
        <v>737200</v>
      </c>
      <c r="L104" s="144">
        <v>737200</v>
      </c>
      <c r="M104" s="144">
        <v>737200</v>
      </c>
      <c r="N104" s="184"/>
      <c r="O104" s="184"/>
      <c r="P104" s="184"/>
      <c r="Q104" s="184"/>
      <c r="R104" s="184"/>
      <c r="S104" s="184"/>
      <c r="T104" s="184"/>
      <c r="U104" s="184"/>
      <c r="V104" s="184"/>
      <c r="W104" s="184"/>
      <c r="X104" s="184"/>
      <c r="Y104" s="184"/>
      <c r="Z104" s="184"/>
      <c r="AA104" s="184"/>
      <c r="AB104" s="184"/>
      <c r="AC104" s="184"/>
      <c r="AD104" s="123"/>
    </row>
    <row r="105" spans="1:30" ht="218.25">
      <c r="A105" s="62">
        <v>92</v>
      </c>
      <c r="B105" s="78" t="s">
        <v>768</v>
      </c>
      <c r="C105" s="78" t="s">
        <v>690</v>
      </c>
      <c r="D105" s="78" t="s">
        <v>846</v>
      </c>
      <c r="E105" s="78" t="s">
        <v>298</v>
      </c>
      <c r="F105" s="78" t="s">
        <v>882</v>
      </c>
      <c r="G105" s="78" t="s">
        <v>855</v>
      </c>
      <c r="H105" s="78" t="s">
        <v>899</v>
      </c>
      <c r="I105" s="78" t="s">
        <v>631</v>
      </c>
      <c r="J105" s="174" t="s">
        <v>1265</v>
      </c>
      <c r="K105" s="144">
        <v>24037800</v>
      </c>
      <c r="L105" s="144">
        <v>24037800</v>
      </c>
      <c r="M105" s="144">
        <v>24037800</v>
      </c>
      <c r="N105" s="184"/>
      <c r="O105" s="184"/>
      <c r="P105" s="184"/>
      <c r="Q105" s="184"/>
      <c r="R105" s="184"/>
      <c r="S105" s="184"/>
      <c r="T105" s="184"/>
      <c r="U105" s="184"/>
      <c r="V105" s="184"/>
      <c r="W105" s="184"/>
      <c r="X105" s="184"/>
      <c r="Y105" s="184"/>
      <c r="Z105" s="184"/>
      <c r="AA105" s="184"/>
      <c r="AB105" s="184"/>
      <c r="AC105" s="184"/>
      <c r="AD105" s="123"/>
    </row>
    <row r="106" spans="1:30" ht="234">
      <c r="A106" s="62">
        <v>93</v>
      </c>
      <c r="B106" s="78" t="s">
        <v>768</v>
      </c>
      <c r="C106" s="78" t="s">
        <v>690</v>
      </c>
      <c r="D106" s="78" t="s">
        <v>846</v>
      </c>
      <c r="E106" s="78" t="s">
        <v>298</v>
      </c>
      <c r="F106" s="78" t="s">
        <v>882</v>
      </c>
      <c r="G106" s="78" t="s">
        <v>855</v>
      </c>
      <c r="H106" s="78" t="s">
        <v>900</v>
      </c>
      <c r="I106" s="78" t="s">
        <v>631</v>
      </c>
      <c r="J106" s="173" t="s">
        <v>1266</v>
      </c>
      <c r="K106" s="144">
        <v>18945000</v>
      </c>
      <c r="L106" s="144">
        <v>18945000</v>
      </c>
      <c r="M106" s="144">
        <v>18945000</v>
      </c>
      <c r="N106" s="184"/>
      <c r="O106" s="184"/>
      <c r="P106" s="184"/>
      <c r="Q106" s="184"/>
      <c r="R106" s="184"/>
      <c r="S106" s="184"/>
      <c r="T106" s="184"/>
      <c r="U106" s="184"/>
      <c r="V106" s="184"/>
      <c r="W106" s="184"/>
      <c r="X106" s="184"/>
      <c r="Y106" s="184"/>
      <c r="Z106" s="184"/>
      <c r="AA106" s="184"/>
      <c r="AB106" s="184"/>
      <c r="AC106" s="184"/>
      <c r="AD106" s="123"/>
    </row>
    <row r="107" spans="1:30" ht="108.75">
      <c r="A107" s="62">
        <v>94</v>
      </c>
      <c r="B107" s="78" t="s">
        <v>768</v>
      </c>
      <c r="C107" s="78" t="s">
        <v>690</v>
      </c>
      <c r="D107" s="78" t="s">
        <v>846</v>
      </c>
      <c r="E107" s="78" t="s">
        <v>298</v>
      </c>
      <c r="F107" s="78" t="s">
        <v>882</v>
      </c>
      <c r="G107" s="78" t="s">
        <v>855</v>
      </c>
      <c r="H107" s="78" t="s">
        <v>885</v>
      </c>
      <c r="I107" s="78" t="s">
        <v>631</v>
      </c>
      <c r="J107" s="173" t="s">
        <v>1267</v>
      </c>
      <c r="K107" s="144">
        <v>70300</v>
      </c>
      <c r="L107" s="144">
        <v>70300</v>
      </c>
      <c r="M107" s="144">
        <v>70300</v>
      </c>
      <c r="N107" s="184"/>
      <c r="O107" s="184"/>
      <c r="P107" s="184"/>
      <c r="Q107" s="184"/>
      <c r="R107" s="184"/>
      <c r="S107" s="184"/>
      <c r="T107" s="184"/>
      <c r="U107" s="184"/>
      <c r="V107" s="184"/>
      <c r="W107" s="184"/>
      <c r="X107" s="184"/>
      <c r="Y107" s="184"/>
      <c r="Z107" s="184"/>
      <c r="AA107" s="184"/>
      <c r="AB107" s="184"/>
      <c r="AC107" s="184"/>
      <c r="AD107" s="123"/>
    </row>
    <row r="108" spans="1:30" ht="93">
      <c r="A108" s="62">
        <v>95</v>
      </c>
      <c r="B108" s="78" t="s">
        <v>768</v>
      </c>
      <c r="C108" s="78" t="s">
        <v>690</v>
      </c>
      <c r="D108" s="78" t="s">
        <v>846</v>
      </c>
      <c r="E108" s="78" t="s">
        <v>298</v>
      </c>
      <c r="F108" s="78" t="s">
        <v>882</v>
      </c>
      <c r="G108" s="78" t="s">
        <v>855</v>
      </c>
      <c r="H108" s="78" t="s">
        <v>886</v>
      </c>
      <c r="I108" s="78" t="s">
        <v>631</v>
      </c>
      <c r="J108" s="79" t="s">
        <v>1268</v>
      </c>
      <c r="K108" s="144">
        <f>46900+5300</f>
        <v>52200</v>
      </c>
      <c r="L108" s="144">
        <f>46900+5300</f>
        <v>52200</v>
      </c>
      <c r="M108" s="144">
        <f>46900+5300</f>
        <v>52200</v>
      </c>
      <c r="N108" s="184"/>
      <c r="O108" s="184"/>
      <c r="P108" s="184"/>
      <c r="Q108" s="184"/>
      <c r="R108" s="184"/>
      <c r="S108" s="184"/>
      <c r="T108" s="184"/>
      <c r="U108" s="184"/>
      <c r="V108" s="184"/>
      <c r="W108" s="184"/>
      <c r="X108" s="184"/>
      <c r="Y108" s="184"/>
      <c r="Z108" s="184"/>
      <c r="AA108" s="184"/>
      <c r="AB108" s="184"/>
      <c r="AC108" s="184"/>
      <c r="AD108" s="123"/>
    </row>
    <row r="109" spans="1:30" ht="78">
      <c r="A109" s="62">
        <v>96</v>
      </c>
      <c r="B109" s="78" t="s">
        <v>768</v>
      </c>
      <c r="C109" s="78" t="s">
        <v>690</v>
      </c>
      <c r="D109" s="78" t="s">
        <v>846</v>
      </c>
      <c r="E109" s="78" t="s">
        <v>298</v>
      </c>
      <c r="F109" s="78" t="s">
        <v>882</v>
      </c>
      <c r="G109" s="78" t="s">
        <v>855</v>
      </c>
      <c r="H109" s="78" t="s">
        <v>887</v>
      </c>
      <c r="I109" s="78" t="s">
        <v>631</v>
      </c>
      <c r="J109" s="79" t="s">
        <v>1269</v>
      </c>
      <c r="K109" s="144">
        <v>2234000</v>
      </c>
      <c r="L109" s="144">
        <v>2234000</v>
      </c>
      <c r="M109" s="144">
        <v>2234000</v>
      </c>
      <c r="N109" s="184"/>
      <c r="O109" s="184"/>
      <c r="P109" s="184"/>
      <c r="Q109" s="184"/>
      <c r="R109" s="184"/>
      <c r="S109" s="184"/>
      <c r="T109" s="184"/>
      <c r="U109" s="184"/>
      <c r="V109" s="184"/>
      <c r="W109" s="184"/>
      <c r="X109" s="184"/>
      <c r="Y109" s="184"/>
      <c r="Z109" s="184"/>
      <c r="AA109" s="184"/>
      <c r="AB109" s="184"/>
      <c r="AC109" s="184"/>
      <c r="AD109" s="123"/>
    </row>
    <row r="110" spans="1:30" ht="78">
      <c r="A110" s="62">
        <v>97</v>
      </c>
      <c r="B110" s="78" t="s">
        <v>768</v>
      </c>
      <c r="C110" s="78" t="s">
        <v>690</v>
      </c>
      <c r="D110" s="78" t="s">
        <v>846</v>
      </c>
      <c r="E110" s="78" t="s">
        <v>298</v>
      </c>
      <c r="F110" s="78" t="s">
        <v>882</v>
      </c>
      <c r="G110" s="78" t="s">
        <v>855</v>
      </c>
      <c r="H110" s="78" t="s">
        <v>888</v>
      </c>
      <c r="I110" s="78" t="s">
        <v>631</v>
      </c>
      <c r="J110" s="173" t="s">
        <v>1270</v>
      </c>
      <c r="K110" s="144">
        <v>396300</v>
      </c>
      <c r="L110" s="144">
        <v>396300</v>
      </c>
      <c r="M110" s="144">
        <v>396300</v>
      </c>
      <c r="N110" s="184"/>
      <c r="O110" s="184"/>
      <c r="P110" s="184"/>
      <c r="Q110" s="184"/>
      <c r="R110" s="184"/>
      <c r="S110" s="184"/>
      <c r="T110" s="184"/>
      <c r="U110" s="184"/>
      <c r="V110" s="184"/>
      <c r="W110" s="184"/>
      <c r="X110" s="184"/>
      <c r="Y110" s="184"/>
      <c r="Z110" s="184"/>
      <c r="AA110" s="184"/>
      <c r="AB110" s="184"/>
      <c r="AC110" s="184"/>
      <c r="AD110" s="123"/>
    </row>
    <row r="111" spans="1:30" ht="78">
      <c r="A111" s="62">
        <v>98</v>
      </c>
      <c r="B111" s="78" t="s">
        <v>768</v>
      </c>
      <c r="C111" s="78" t="s">
        <v>690</v>
      </c>
      <c r="D111" s="78" t="s">
        <v>846</v>
      </c>
      <c r="E111" s="78" t="s">
        <v>298</v>
      </c>
      <c r="F111" s="78" t="s">
        <v>882</v>
      </c>
      <c r="G111" s="78" t="s">
        <v>855</v>
      </c>
      <c r="H111" s="78" t="s">
        <v>889</v>
      </c>
      <c r="I111" s="78" t="s">
        <v>631</v>
      </c>
      <c r="J111" s="173" t="s">
        <v>1271</v>
      </c>
      <c r="K111" s="144">
        <v>45900</v>
      </c>
      <c r="L111" s="144">
        <v>45900</v>
      </c>
      <c r="M111" s="144">
        <v>45900</v>
      </c>
      <c r="N111" s="184"/>
      <c r="O111" s="184"/>
      <c r="P111" s="184"/>
      <c r="Q111" s="184"/>
      <c r="R111" s="184"/>
      <c r="S111" s="184"/>
      <c r="T111" s="184"/>
      <c r="U111" s="184"/>
      <c r="V111" s="184"/>
      <c r="W111" s="184"/>
      <c r="X111" s="184"/>
      <c r="Y111" s="184"/>
      <c r="Z111" s="184"/>
      <c r="AA111" s="184"/>
      <c r="AB111" s="184"/>
      <c r="AC111" s="184"/>
      <c r="AD111" s="123"/>
    </row>
    <row r="112" spans="1:30" ht="78">
      <c r="A112" s="62">
        <v>99</v>
      </c>
      <c r="B112" s="78" t="s">
        <v>768</v>
      </c>
      <c r="C112" s="78" t="s">
        <v>690</v>
      </c>
      <c r="D112" s="78" t="s">
        <v>846</v>
      </c>
      <c r="E112" s="78" t="s">
        <v>298</v>
      </c>
      <c r="F112" s="78" t="s">
        <v>882</v>
      </c>
      <c r="G112" s="78" t="s">
        <v>855</v>
      </c>
      <c r="H112" s="78" t="s">
        <v>890</v>
      </c>
      <c r="I112" s="78" t="s">
        <v>631</v>
      </c>
      <c r="J112" s="173" t="s">
        <v>1272</v>
      </c>
      <c r="K112" s="144">
        <v>1880500</v>
      </c>
      <c r="L112" s="144">
        <v>1880500</v>
      </c>
      <c r="M112" s="144">
        <v>1880500</v>
      </c>
      <c r="N112" s="184"/>
      <c r="O112" s="184"/>
      <c r="P112" s="184"/>
      <c r="Q112" s="184"/>
      <c r="R112" s="184"/>
      <c r="S112" s="184"/>
      <c r="T112" s="184"/>
      <c r="U112" s="184"/>
      <c r="V112" s="184"/>
      <c r="W112" s="184"/>
      <c r="X112" s="184"/>
      <c r="Y112" s="184"/>
      <c r="Z112" s="184"/>
      <c r="AA112" s="184"/>
      <c r="AB112" s="184"/>
      <c r="AC112" s="184"/>
      <c r="AD112" s="123"/>
    </row>
    <row r="113" spans="1:30" ht="156">
      <c r="A113" s="62">
        <v>100</v>
      </c>
      <c r="B113" s="78" t="s">
        <v>768</v>
      </c>
      <c r="C113" s="78" t="s">
        <v>690</v>
      </c>
      <c r="D113" s="78" t="s">
        <v>846</v>
      </c>
      <c r="E113" s="78" t="s">
        <v>298</v>
      </c>
      <c r="F113" s="78" t="s">
        <v>882</v>
      </c>
      <c r="G113" s="78" t="s">
        <v>855</v>
      </c>
      <c r="H113" s="78" t="s">
        <v>891</v>
      </c>
      <c r="I113" s="78"/>
      <c r="J113" s="173" t="s">
        <v>1273</v>
      </c>
      <c r="K113" s="144">
        <v>156000</v>
      </c>
      <c r="L113" s="144">
        <v>156000</v>
      </c>
      <c r="M113" s="144">
        <v>156000</v>
      </c>
      <c r="N113" s="184"/>
      <c r="O113" s="184"/>
      <c r="P113" s="184"/>
      <c r="Q113" s="184"/>
      <c r="R113" s="184"/>
      <c r="S113" s="184"/>
      <c r="T113" s="184"/>
      <c r="U113" s="184"/>
      <c r="V113" s="184"/>
      <c r="W113" s="184"/>
      <c r="X113" s="184"/>
      <c r="Y113" s="184"/>
      <c r="Z113" s="184"/>
      <c r="AA113" s="184"/>
      <c r="AB113" s="184"/>
      <c r="AC113" s="184"/>
      <c r="AD113" s="123"/>
    </row>
    <row r="114" spans="1:30" ht="234">
      <c r="A114" s="62">
        <v>101</v>
      </c>
      <c r="B114" s="78" t="s">
        <v>768</v>
      </c>
      <c r="C114" s="78" t="s">
        <v>690</v>
      </c>
      <c r="D114" s="78" t="s">
        <v>846</v>
      </c>
      <c r="E114" s="78" t="s">
        <v>298</v>
      </c>
      <c r="F114" s="78" t="s">
        <v>882</v>
      </c>
      <c r="G114" s="78" t="s">
        <v>855</v>
      </c>
      <c r="H114" s="78" t="s">
        <v>892</v>
      </c>
      <c r="I114" s="78" t="s">
        <v>631</v>
      </c>
      <c r="J114" s="79" t="s">
        <v>1327</v>
      </c>
      <c r="K114" s="144">
        <v>118356400</v>
      </c>
      <c r="L114" s="144">
        <v>118356400</v>
      </c>
      <c r="M114" s="144">
        <v>118356400</v>
      </c>
      <c r="N114" s="184"/>
      <c r="O114" s="184"/>
      <c r="P114" s="184"/>
      <c r="Q114" s="184"/>
      <c r="R114" s="184"/>
      <c r="S114" s="184"/>
      <c r="T114" s="184"/>
      <c r="U114" s="184"/>
      <c r="V114" s="184"/>
      <c r="W114" s="184"/>
      <c r="X114" s="184"/>
      <c r="Y114" s="184"/>
      <c r="Z114" s="184"/>
      <c r="AA114" s="184"/>
      <c r="AB114" s="184"/>
      <c r="AC114" s="184"/>
      <c r="AD114" s="123"/>
    </row>
    <row r="115" spans="1:30" ht="108.75">
      <c r="A115" s="62">
        <v>102</v>
      </c>
      <c r="B115" s="78" t="s">
        <v>768</v>
      </c>
      <c r="C115" s="78" t="s">
        <v>690</v>
      </c>
      <c r="D115" s="78" t="s">
        <v>846</v>
      </c>
      <c r="E115" s="78" t="s">
        <v>298</v>
      </c>
      <c r="F115" s="78" t="s">
        <v>882</v>
      </c>
      <c r="G115" s="78" t="s">
        <v>855</v>
      </c>
      <c r="H115" s="78" t="s">
        <v>893</v>
      </c>
      <c r="I115" s="78" t="s">
        <v>631</v>
      </c>
      <c r="J115" s="79" t="s">
        <v>1274</v>
      </c>
      <c r="K115" s="144">
        <v>4875500</v>
      </c>
      <c r="L115" s="144">
        <v>4875500</v>
      </c>
      <c r="M115" s="144">
        <v>4875500</v>
      </c>
      <c r="N115" s="184"/>
      <c r="O115" s="184"/>
      <c r="P115" s="184"/>
      <c r="Q115" s="184"/>
      <c r="R115" s="184"/>
      <c r="S115" s="184"/>
      <c r="T115" s="184"/>
      <c r="U115" s="184"/>
      <c r="V115" s="184"/>
      <c r="W115" s="184"/>
      <c r="X115" s="184"/>
      <c r="Y115" s="184"/>
      <c r="Z115" s="184"/>
      <c r="AA115" s="184"/>
      <c r="AB115" s="184"/>
      <c r="AC115" s="184"/>
      <c r="AD115" s="123"/>
    </row>
    <row r="116" spans="1:30" ht="62.25">
      <c r="A116" s="62">
        <v>103</v>
      </c>
      <c r="B116" s="78" t="s">
        <v>768</v>
      </c>
      <c r="C116" s="78" t="s">
        <v>690</v>
      </c>
      <c r="D116" s="78" t="s">
        <v>846</v>
      </c>
      <c r="E116" s="78" t="s">
        <v>298</v>
      </c>
      <c r="F116" s="78" t="s">
        <v>882</v>
      </c>
      <c r="G116" s="78" t="s">
        <v>855</v>
      </c>
      <c r="H116" s="78" t="s">
        <v>894</v>
      </c>
      <c r="I116" s="78" t="s">
        <v>631</v>
      </c>
      <c r="J116" s="79" t="s">
        <v>1314</v>
      </c>
      <c r="K116" s="144">
        <v>6905200</v>
      </c>
      <c r="L116" s="144">
        <v>6905200</v>
      </c>
      <c r="M116" s="144">
        <v>6905200</v>
      </c>
      <c r="N116" s="184"/>
      <c r="O116" s="184"/>
      <c r="P116" s="184"/>
      <c r="Q116" s="184"/>
      <c r="R116" s="184"/>
      <c r="S116" s="184"/>
      <c r="T116" s="184"/>
      <c r="U116" s="184"/>
      <c r="V116" s="184"/>
      <c r="W116" s="184"/>
      <c r="X116" s="184"/>
      <c r="Y116" s="184"/>
      <c r="Z116" s="184"/>
      <c r="AA116" s="184"/>
      <c r="AB116" s="184"/>
      <c r="AC116" s="184"/>
      <c r="AD116" s="123"/>
    </row>
    <row r="117" spans="1:30" ht="218.25">
      <c r="A117" s="62">
        <v>104</v>
      </c>
      <c r="B117" s="78" t="s">
        <v>768</v>
      </c>
      <c r="C117" s="78" t="s">
        <v>690</v>
      </c>
      <c r="D117" s="78" t="s">
        <v>846</v>
      </c>
      <c r="E117" s="78" t="s">
        <v>298</v>
      </c>
      <c r="F117" s="78" t="s">
        <v>882</v>
      </c>
      <c r="G117" s="78" t="s">
        <v>855</v>
      </c>
      <c r="H117" s="78" t="s">
        <v>895</v>
      </c>
      <c r="I117" s="78" t="s">
        <v>631</v>
      </c>
      <c r="J117" s="173" t="s">
        <v>1275</v>
      </c>
      <c r="K117" s="144">
        <v>29494300</v>
      </c>
      <c r="L117" s="144">
        <v>29494300</v>
      </c>
      <c r="M117" s="144">
        <v>29494300</v>
      </c>
      <c r="N117" s="184"/>
      <c r="O117" s="184"/>
      <c r="P117" s="184"/>
      <c r="Q117" s="184"/>
      <c r="R117" s="184"/>
      <c r="S117" s="184"/>
      <c r="T117" s="184"/>
      <c r="U117" s="184"/>
      <c r="V117" s="184"/>
      <c r="W117" s="184"/>
      <c r="X117" s="184"/>
      <c r="Y117" s="184"/>
      <c r="Z117" s="184"/>
      <c r="AA117" s="184"/>
      <c r="AB117" s="184"/>
      <c r="AC117" s="184"/>
      <c r="AD117" s="123"/>
    </row>
    <row r="118" spans="1:30" ht="78">
      <c r="A118" s="62">
        <v>105</v>
      </c>
      <c r="B118" s="78" t="s">
        <v>768</v>
      </c>
      <c r="C118" s="78" t="s">
        <v>690</v>
      </c>
      <c r="D118" s="78" t="s">
        <v>846</v>
      </c>
      <c r="E118" s="78" t="s">
        <v>298</v>
      </c>
      <c r="F118" s="78" t="s">
        <v>882</v>
      </c>
      <c r="G118" s="78" t="s">
        <v>855</v>
      </c>
      <c r="H118" s="78" t="s">
        <v>896</v>
      </c>
      <c r="I118" s="78" t="s">
        <v>631</v>
      </c>
      <c r="J118" s="79" t="s">
        <v>1276</v>
      </c>
      <c r="K118" s="144">
        <v>17150200</v>
      </c>
      <c r="L118" s="144">
        <v>13720200</v>
      </c>
      <c r="M118" s="144">
        <v>13720200</v>
      </c>
      <c r="N118" s="184"/>
      <c r="O118" s="184"/>
      <c r="P118" s="184"/>
      <c r="Q118" s="184"/>
      <c r="R118" s="184"/>
      <c r="S118" s="184"/>
      <c r="T118" s="184"/>
      <c r="U118" s="184"/>
      <c r="V118" s="184"/>
      <c r="W118" s="184"/>
      <c r="X118" s="184"/>
      <c r="Y118" s="184"/>
      <c r="Z118" s="184"/>
      <c r="AA118" s="184"/>
      <c r="AB118" s="184"/>
      <c r="AC118" s="184"/>
      <c r="AD118" s="123"/>
    </row>
    <row r="119" spans="1:30" ht="93">
      <c r="A119" s="62">
        <v>106</v>
      </c>
      <c r="B119" s="78" t="s">
        <v>768</v>
      </c>
      <c r="C119" s="78" t="s">
        <v>690</v>
      </c>
      <c r="D119" s="78" t="s">
        <v>846</v>
      </c>
      <c r="E119" s="78" t="s">
        <v>298</v>
      </c>
      <c r="F119" s="78" t="s">
        <v>882</v>
      </c>
      <c r="G119" s="78" t="s">
        <v>855</v>
      </c>
      <c r="H119" s="78" t="s">
        <v>897</v>
      </c>
      <c r="I119" s="78" t="s">
        <v>631</v>
      </c>
      <c r="J119" s="28" t="s">
        <v>1277</v>
      </c>
      <c r="K119" s="144">
        <v>732200</v>
      </c>
      <c r="L119" s="144">
        <v>732200</v>
      </c>
      <c r="M119" s="144">
        <v>732200</v>
      </c>
      <c r="N119" s="184"/>
      <c r="O119" s="184"/>
      <c r="P119" s="184"/>
      <c r="Q119" s="184"/>
      <c r="R119" s="184"/>
      <c r="S119" s="184"/>
      <c r="T119" s="184"/>
      <c r="U119" s="184"/>
      <c r="V119" s="184"/>
      <c r="W119" s="184"/>
      <c r="X119" s="184"/>
      <c r="Y119" s="184"/>
      <c r="Z119" s="184"/>
      <c r="AA119" s="184"/>
      <c r="AB119" s="184"/>
      <c r="AC119" s="184"/>
      <c r="AD119" s="123"/>
    </row>
    <row r="120" spans="1:30" ht="46.5">
      <c r="A120" s="62">
        <v>107</v>
      </c>
      <c r="B120" s="78" t="s">
        <v>768</v>
      </c>
      <c r="C120" s="78" t="s">
        <v>690</v>
      </c>
      <c r="D120" s="78" t="s">
        <v>846</v>
      </c>
      <c r="E120" s="78" t="s">
        <v>298</v>
      </c>
      <c r="F120" s="78" t="s">
        <v>882</v>
      </c>
      <c r="G120" s="78" t="s">
        <v>855</v>
      </c>
      <c r="H120" s="78" t="s">
        <v>944</v>
      </c>
      <c r="I120" s="78" t="s">
        <v>631</v>
      </c>
      <c r="J120" s="28" t="s">
        <v>1278</v>
      </c>
      <c r="K120" s="144">
        <v>2090900</v>
      </c>
      <c r="L120" s="144">
        <v>2090900</v>
      </c>
      <c r="M120" s="144">
        <v>2090900</v>
      </c>
      <c r="N120" s="184"/>
      <c r="O120" s="184"/>
      <c r="P120" s="184"/>
      <c r="Q120" s="184"/>
      <c r="R120" s="184"/>
      <c r="S120" s="184"/>
      <c r="T120" s="184"/>
      <c r="U120" s="184"/>
      <c r="V120" s="184"/>
      <c r="W120" s="184"/>
      <c r="X120" s="184"/>
      <c r="Y120" s="184"/>
      <c r="Z120" s="184"/>
      <c r="AA120" s="184"/>
      <c r="AB120" s="184"/>
      <c r="AC120" s="184"/>
      <c r="AD120" s="123"/>
    </row>
    <row r="121" spans="1:30" ht="140.25">
      <c r="A121" s="62">
        <v>108</v>
      </c>
      <c r="B121" s="78" t="s">
        <v>768</v>
      </c>
      <c r="C121" s="78" t="s">
        <v>690</v>
      </c>
      <c r="D121" s="78" t="s">
        <v>846</v>
      </c>
      <c r="E121" s="78" t="s">
        <v>298</v>
      </c>
      <c r="F121" s="78" t="s">
        <v>882</v>
      </c>
      <c r="G121" s="78" t="s">
        <v>855</v>
      </c>
      <c r="H121" s="78" t="s">
        <v>1461</v>
      </c>
      <c r="I121" s="78" t="s">
        <v>631</v>
      </c>
      <c r="J121" s="28" t="s">
        <v>1462</v>
      </c>
      <c r="K121" s="144">
        <v>8400</v>
      </c>
      <c r="L121" s="144">
        <v>8400</v>
      </c>
      <c r="M121" s="144">
        <v>8400</v>
      </c>
      <c r="N121" s="184"/>
      <c r="O121" s="184"/>
      <c r="P121" s="184"/>
      <c r="Q121" s="184"/>
      <c r="R121" s="184"/>
      <c r="S121" s="184"/>
      <c r="T121" s="184"/>
      <c r="U121" s="184"/>
      <c r="V121" s="184"/>
      <c r="W121" s="184"/>
      <c r="X121" s="184"/>
      <c r="Y121" s="184"/>
      <c r="Z121" s="184"/>
      <c r="AA121" s="184"/>
      <c r="AB121" s="184"/>
      <c r="AC121" s="184"/>
      <c r="AD121" s="123"/>
    </row>
    <row r="122" spans="1:30" ht="93">
      <c r="A122" s="62">
        <v>109</v>
      </c>
      <c r="B122" s="78" t="s">
        <v>768</v>
      </c>
      <c r="C122" s="78" t="s">
        <v>690</v>
      </c>
      <c r="D122" s="78" t="s">
        <v>846</v>
      </c>
      <c r="E122" s="78" t="s">
        <v>298</v>
      </c>
      <c r="F122" s="78" t="s">
        <v>898</v>
      </c>
      <c r="G122" s="78" t="s">
        <v>840</v>
      </c>
      <c r="H122" s="78" t="s">
        <v>841</v>
      </c>
      <c r="I122" s="78" t="s">
        <v>631</v>
      </c>
      <c r="J122" s="28" t="s">
        <v>150</v>
      </c>
      <c r="K122" s="144">
        <f>K123</f>
        <v>1611800</v>
      </c>
      <c r="L122" s="144">
        <f>L123</f>
        <v>1611800</v>
      </c>
      <c r="M122" s="144">
        <f>M123</f>
        <v>1611800</v>
      </c>
      <c r="N122" s="184"/>
      <c r="O122" s="184"/>
      <c r="P122" s="184"/>
      <c r="Q122" s="184"/>
      <c r="R122" s="184"/>
      <c r="S122" s="184"/>
      <c r="T122" s="184"/>
      <c r="U122" s="184"/>
      <c r="V122" s="184"/>
      <c r="W122" s="184"/>
      <c r="X122" s="184"/>
      <c r="Y122" s="184"/>
      <c r="Z122" s="184"/>
      <c r="AA122" s="184"/>
      <c r="AB122" s="184"/>
      <c r="AC122" s="184"/>
      <c r="AD122" s="123"/>
    </row>
    <row r="123" spans="1:30" ht="78">
      <c r="A123" s="62">
        <v>110</v>
      </c>
      <c r="B123" s="78" t="s">
        <v>768</v>
      </c>
      <c r="C123" s="78" t="s">
        <v>690</v>
      </c>
      <c r="D123" s="78" t="s">
        <v>846</v>
      </c>
      <c r="E123" s="78" t="s">
        <v>298</v>
      </c>
      <c r="F123" s="78" t="s">
        <v>898</v>
      </c>
      <c r="G123" s="78" t="s">
        <v>855</v>
      </c>
      <c r="H123" s="78" t="s">
        <v>841</v>
      </c>
      <c r="I123" s="78" t="s">
        <v>631</v>
      </c>
      <c r="J123" s="28" t="s">
        <v>151</v>
      </c>
      <c r="K123" s="144">
        <v>1611800</v>
      </c>
      <c r="L123" s="144">
        <v>1611800</v>
      </c>
      <c r="M123" s="144">
        <v>1611800</v>
      </c>
      <c r="N123" s="184"/>
      <c r="O123" s="184"/>
      <c r="P123" s="184"/>
      <c r="Q123" s="184"/>
      <c r="R123" s="184"/>
      <c r="S123" s="184"/>
      <c r="T123" s="184"/>
      <c r="U123" s="184"/>
      <c r="V123" s="184"/>
      <c r="W123" s="184"/>
      <c r="X123" s="184"/>
      <c r="Y123" s="184"/>
      <c r="Z123" s="184"/>
      <c r="AA123" s="184"/>
      <c r="AB123" s="184"/>
      <c r="AC123" s="184"/>
      <c r="AD123" s="123"/>
    </row>
    <row r="124" spans="1:30" ht="46.5">
      <c r="A124" s="62">
        <v>111</v>
      </c>
      <c r="B124" s="78" t="s">
        <v>768</v>
      </c>
      <c r="C124" s="78" t="s">
        <v>690</v>
      </c>
      <c r="D124" s="78" t="s">
        <v>846</v>
      </c>
      <c r="E124" s="78" t="s">
        <v>302</v>
      </c>
      <c r="F124" s="78" t="s">
        <v>344</v>
      </c>
      <c r="G124" s="78" t="s">
        <v>840</v>
      </c>
      <c r="H124" s="78" t="s">
        <v>841</v>
      </c>
      <c r="I124" s="78" t="s">
        <v>631</v>
      </c>
      <c r="J124" s="28" t="s">
        <v>881</v>
      </c>
      <c r="K124" s="144">
        <f>K125</f>
        <v>1056900</v>
      </c>
      <c r="L124" s="144">
        <f>L125</f>
        <v>1113000</v>
      </c>
      <c r="M124" s="144">
        <f>M125</f>
        <v>0</v>
      </c>
      <c r="N124" s="184"/>
      <c r="O124" s="184"/>
      <c r="P124" s="184"/>
      <c r="Q124" s="184"/>
      <c r="R124" s="184"/>
      <c r="S124" s="184"/>
      <c r="T124" s="184"/>
      <c r="U124" s="184"/>
      <c r="V124" s="184"/>
      <c r="W124" s="184"/>
      <c r="X124" s="184"/>
      <c r="Y124" s="184"/>
      <c r="Z124" s="184"/>
      <c r="AA124" s="184"/>
      <c r="AB124" s="184"/>
      <c r="AC124" s="184"/>
      <c r="AD124" s="123"/>
    </row>
    <row r="125" spans="1:30" ht="46.5">
      <c r="A125" s="62">
        <v>112</v>
      </c>
      <c r="B125" s="78" t="s">
        <v>768</v>
      </c>
      <c r="C125" s="78" t="s">
        <v>690</v>
      </c>
      <c r="D125" s="78" t="s">
        <v>846</v>
      </c>
      <c r="E125" s="78" t="s">
        <v>302</v>
      </c>
      <c r="F125" s="78" t="s">
        <v>344</v>
      </c>
      <c r="G125" s="78" t="s">
        <v>855</v>
      </c>
      <c r="H125" s="78" t="s">
        <v>841</v>
      </c>
      <c r="I125" s="78" t="s">
        <v>631</v>
      </c>
      <c r="J125" s="28" t="s">
        <v>626</v>
      </c>
      <c r="K125" s="144">
        <v>1056900</v>
      </c>
      <c r="L125" s="144">
        <v>1113000</v>
      </c>
      <c r="M125" s="144">
        <v>0</v>
      </c>
      <c r="N125" s="184"/>
      <c r="O125" s="184"/>
      <c r="P125" s="184"/>
      <c r="Q125" s="184"/>
      <c r="R125" s="184"/>
      <c r="S125" s="184"/>
      <c r="T125" s="184"/>
      <c r="U125" s="184"/>
      <c r="V125" s="184"/>
      <c r="W125" s="184"/>
      <c r="X125" s="184"/>
      <c r="Y125" s="184"/>
      <c r="Z125" s="184"/>
      <c r="AA125" s="184"/>
      <c r="AB125" s="184"/>
      <c r="AC125" s="184"/>
      <c r="AD125" s="123"/>
    </row>
    <row r="126" spans="1:30" ht="93">
      <c r="A126" s="62">
        <v>113</v>
      </c>
      <c r="B126" s="78" t="s">
        <v>768</v>
      </c>
      <c r="C126" s="78" t="s">
        <v>690</v>
      </c>
      <c r="D126" s="78" t="s">
        <v>846</v>
      </c>
      <c r="E126" s="78" t="s">
        <v>302</v>
      </c>
      <c r="F126" s="78" t="s">
        <v>346</v>
      </c>
      <c r="G126" s="78" t="s">
        <v>840</v>
      </c>
      <c r="H126" s="78" t="s">
        <v>841</v>
      </c>
      <c r="I126" s="78" t="s">
        <v>631</v>
      </c>
      <c r="J126" s="28" t="s">
        <v>942</v>
      </c>
      <c r="K126" s="144">
        <f>K127</f>
        <v>59900</v>
      </c>
      <c r="L126" s="144">
        <f>L127</f>
        <v>2100</v>
      </c>
      <c r="M126" s="144">
        <f>M127</f>
        <v>0</v>
      </c>
      <c r="N126" s="184"/>
      <c r="O126" s="184"/>
      <c r="P126" s="184"/>
      <c r="Q126" s="184"/>
      <c r="R126" s="184"/>
      <c r="S126" s="184"/>
      <c r="T126" s="184"/>
      <c r="U126" s="184"/>
      <c r="V126" s="184"/>
      <c r="W126" s="184"/>
      <c r="X126" s="184"/>
      <c r="Y126" s="184"/>
      <c r="Z126" s="184"/>
      <c r="AA126" s="184"/>
      <c r="AB126" s="184"/>
      <c r="AC126" s="184"/>
      <c r="AD126" s="123"/>
    </row>
    <row r="127" spans="1:30" ht="78">
      <c r="A127" s="62">
        <v>114</v>
      </c>
      <c r="B127" s="78" t="s">
        <v>768</v>
      </c>
      <c r="C127" s="78" t="s">
        <v>690</v>
      </c>
      <c r="D127" s="78" t="s">
        <v>846</v>
      </c>
      <c r="E127" s="78" t="s">
        <v>302</v>
      </c>
      <c r="F127" s="78" t="s">
        <v>346</v>
      </c>
      <c r="G127" s="78" t="s">
        <v>855</v>
      </c>
      <c r="H127" s="78" t="s">
        <v>841</v>
      </c>
      <c r="I127" s="78" t="s">
        <v>631</v>
      </c>
      <c r="J127" s="79" t="s">
        <v>943</v>
      </c>
      <c r="K127" s="144">
        <v>59900</v>
      </c>
      <c r="L127" s="144">
        <v>2100</v>
      </c>
      <c r="M127" s="144">
        <v>0</v>
      </c>
      <c r="N127" s="184"/>
      <c r="O127" s="184"/>
      <c r="P127" s="184"/>
      <c r="Q127" s="184"/>
      <c r="R127" s="184"/>
      <c r="S127" s="184"/>
      <c r="T127" s="184"/>
      <c r="U127" s="184"/>
      <c r="V127" s="184"/>
      <c r="W127" s="184"/>
      <c r="X127" s="184"/>
      <c r="Y127" s="184"/>
      <c r="Z127" s="184"/>
      <c r="AA127" s="184"/>
      <c r="AB127" s="184"/>
      <c r="AC127" s="184"/>
      <c r="AD127" s="123"/>
    </row>
    <row r="128" spans="1:30" ht="15">
      <c r="A128" s="62">
        <v>115</v>
      </c>
      <c r="B128" s="78" t="s">
        <v>839</v>
      </c>
      <c r="C128" s="78" t="s">
        <v>690</v>
      </c>
      <c r="D128" s="78" t="s">
        <v>846</v>
      </c>
      <c r="E128" s="78" t="s">
        <v>372</v>
      </c>
      <c r="F128" s="78" t="s">
        <v>839</v>
      </c>
      <c r="G128" s="78" t="s">
        <v>840</v>
      </c>
      <c r="H128" s="10" t="s">
        <v>841</v>
      </c>
      <c r="I128" s="78" t="s">
        <v>631</v>
      </c>
      <c r="J128" s="79" t="s">
        <v>382</v>
      </c>
      <c r="K128" s="144">
        <f aca="true" t="shared" si="9" ref="K128:M129">K129</f>
        <v>45203348.120000005</v>
      </c>
      <c r="L128" s="144">
        <f t="shared" si="9"/>
        <v>45203348.120000005</v>
      </c>
      <c r="M128" s="144">
        <f t="shared" si="9"/>
        <v>45203348.120000005</v>
      </c>
      <c r="N128" s="184"/>
      <c r="O128" s="184"/>
      <c r="P128" s="184"/>
      <c r="Q128" s="184"/>
      <c r="R128" s="184"/>
      <c r="S128" s="184"/>
      <c r="T128" s="184"/>
      <c r="U128" s="184"/>
      <c r="V128" s="184"/>
      <c r="W128" s="184"/>
      <c r="X128" s="184"/>
      <c r="Y128" s="184"/>
      <c r="Z128" s="184"/>
      <c r="AA128" s="184"/>
      <c r="AB128" s="184"/>
      <c r="AC128" s="184"/>
      <c r="AD128" s="123"/>
    </row>
    <row r="129" spans="1:30" ht="62.25">
      <c r="A129" s="62">
        <v>116</v>
      </c>
      <c r="B129" s="78" t="s">
        <v>768</v>
      </c>
      <c r="C129" s="78" t="s">
        <v>690</v>
      </c>
      <c r="D129" s="78" t="s">
        <v>846</v>
      </c>
      <c r="E129" s="78" t="s">
        <v>372</v>
      </c>
      <c r="F129" s="78" t="s">
        <v>901</v>
      </c>
      <c r="G129" s="78" t="s">
        <v>840</v>
      </c>
      <c r="H129" s="78" t="s">
        <v>841</v>
      </c>
      <c r="I129" s="78" t="s">
        <v>631</v>
      </c>
      <c r="J129" s="66" t="s">
        <v>777</v>
      </c>
      <c r="K129" s="144">
        <f t="shared" si="9"/>
        <v>45203348.120000005</v>
      </c>
      <c r="L129" s="144">
        <f t="shared" si="9"/>
        <v>45203348.120000005</v>
      </c>
      <c r="M129" s="144">
        <f t="shared" si="9"/>
        <v>45203348.120000005</v>
      </c>
      <c r="N129" s="184"/>
      <c r="O129" s="184"/>
      <c r="P129" s="184"/>
      <c r="Q129" s="184"/>
      <c r="R129" s="184"/>
      <c r="S129" s="184"/>
      <c r="T129" s="184"/>
      <c r="U129" s="184"/>
      <c r="V129" s="184"/>
      <c r="W129" s="184"/>
      <c r="X129" s="184"/>
      <c r="Y129" s="184"/>
      <c r="Z129" s="184"/>
      <c r="AA129" s="184"/>
      <c r="AB129" s="184"/>
      <c r="AC129" s="184"/>
      <c r="AD129" s="123"/>
    </row>
    <row r="130" spans="1:30" ht="78">
      <c r="A130" s="62">
        <v>117</v>
      </c>
      <c r="B130" s="78" t="s">
        <v>768</v>
      </c>
      <c r="C130" s="78" t="s">
        <v>690</v>
      </c>
      <c r="D130" s="78" t="s">
        <v>846</v>
      </c>
      <c r="E130" s="78" t="s">
        <v>372</v>
      </c>
      <c r="F130" s="78" t="s">
        <v>901</v>
      </c>
      <c r="G130" s="78" t="s">
        <v>855</v>
      </c>
      <c r="H130" s="78" t="s">
        <v>841</v>
      </c>
      <c r="I130" s="78" t="s">
        <v>631</v>
      </c>
      <c r="J130" s="66" t="s">
        <v>152</v>
      </c>
      <c r="K130" s="144">
        <f>SUM(K131:K169)</f>
        <v>45203348.120000005</v>
      </c>
      <c r="L130" s="144">
        <f>SUM(L131:L169)</f>
        <v>45203348.120000005</v>
      </c>
      <c r="M130" s="144">
        <f>SUM(M131:M169)</f>
        <v>45203348.120000005</v>
      </c>
      <c r="N130" s="184"/>
      <c r="O130" s="184"/>
      <c r="P130" s="184"/>
      <c r="Q130" s="184"/>
      <c r="R130" s="184"/>
      <c r="S130" s="184"/>
      <c r="T130" s="184"/>
      <c r="U130" s="184"/>
      <c r="V130" s="184"/>
      <c r="W130" s="184"/>
      <c r="X130" s="184"/>
      <c r="Y130" s="184"/>
      <c r="Z130" s="184"/>
      <c r="AA130" s="184"/>
      <c r="AB130" s="184"/>
      <c r="AC130" s="184"/>
      <c r="AD130" s="123"/>
    </row>
    <row r="131" spans="1:30" ht="108.75">
      <c r="A131" s="62">
        <v>118</v>
      </c>
      <c r="B131" s="78" t="s">
        <v>768</v>
      </c>
      <c r="C131" s="78" t="s">
        <v>690</v>
      </c>
      <c r="D131" s="78" t="s">
        <v>846</v>
      </c>
      <c r="E131" s="78" t="s">
        <v>372</v>
      </c>
      <c r="F131" s="78" t="s">
        <v>901</v>
      </c>
      <c r="G131" s="78" t="s">
        <v>855</v>
      </c>
      <c r="H131" s="78" t="s">
        <v>945</v>
      </c>
      <c r="I131" s="78" t="s">
        <v>631</v>
      </c>
      <c r="J131" s="66" t="s">
        <v>1315</v>
      </c>
      <c r="K131" s="144">
        <v>2391500</v>
      </c>
      <c r="L131" s="144">
        <v>2391500</v>
      </c>
      <c r="M131" s="144">
        <v>2391500</v>
      </c>
      <c r="N131" s="184"/>
      <c r="O131" s="184"/>
      <c r="P131" s="184"/>
      <c r="Q131" s="184"/>
      <c r="R131" s="184"/>
      <c r="S131" s="184"/>
      <c r="T131" s="184"/>
      <c r="U131" s="184"/>
      <c r="V131" s="184"/>
      <c r="W131" s="184"/>
      <c r="X131" s="184"/>
      <c r="Y131" s="184"/>
      <c r="Z131" s="184"/>
      <c r="AA131" s="184"/>
      <c r="AB131" s="184"/>
      <c r="AC131" s="184"/>
      <c r="AD131" s="123"/>
    </row>
    <row r="132" spans="1:30" ht="108.75">
      <c r="A132" s="62">
        <v>119</v>
      </c>
      <c r="B132" s="78" t="s">
        <v>768</v>
      </c>
      <c r="C132" s="78" t="s">
        <v>690</v>
      </c>
      <c r="D132" s="78" t="s">
        <v>846</v>
      </c>
      <c r="E132" s="78" t="s">
        <v>372</v>
      </c>
      <c r="F132" s="78" t="s">
        <v>901</v>
      </c>
      <c r="G132" s="78" t="s">
        <v>855</v>
      </c>
      <c r="H132" s="78" t="s">
        <v>964</v>
      </c>
      <c r="I132" s="78" t="s">
        <v>631</v>
      </c>
      <c r="J132" s="66" t="s">
        <v>1279</v>
      </c>
      <c r="K132" s="144">
        <v>4365357</v>
      </c>
      <c r="L132" s="144">
        <v>4365357</v>
      </c>
      <c r="M132" s="144">
        <v>4365357</v>
      </c>
      <c r="N132" s="184"/>
      <c r="O132" s="184"/>
      <c r="P132" s="184"/>
      <c r="Q132" s="184"/>
      <c r="R132" s="184"/>
      <c r="S132" s="184"/>
      <c r="T132" s="184"/>
      <c r="U132" s="184"/>
      <c r="V132" s="184"/>
      <c r="W132" s="184"/>
      <c r="X132" s="184"/>
      <c r="Y132" s="184"/>
      <c r="Z132" s="184"/>
      <c r="AA132" s="184"/>
      <c r="AB132" s="184"/>
      <c r="AC132" s="184"/>
      <c r="AD132" s="123"/>
    </row>
    <row r="133" spans="1:30" ht="108.75">
      <c r="A133" s="62">
        <v>120</v>
      </c>
      <c r="B133" s="78" t="s">
        <v>768</v>
      </c>
      <c r="C133" s="78" t="s">
        <v>690</v>
      </c>
      <c r="D133" s="78" t="s">
        <v>846</v>
      </c>
      <c r="E133" s="78" t="s">
        <v>372</v>
      </c>
      <c r="F133" s="78" t="s">
        <v>901</v>
      </c>
      <c r="G133" s="78" t="s">
        <v>855</v>
      </c>
      <c r="H133" s="78" t="s">
        <v>946</v>
      </c>
      <c r="I133" s="78" t="s">
        <v>631</v>
      </c>
      <c r="J133" s="66" t="s">
        <v>1280</v>
      </c>
      <c r="K133" s="144">
        <v>1937508</v>
      </c>
      <c r="L133" s="144">
        <v>1937508</v>
      </c>
      <c r="M133" s="144">
        <v>1937508</v>
      </c>
      <c r="N133" s="184"/>
      <c r="O133" s="184"/>
      <c r="P133" s="184"/>
      <c r="Q133" s="184"/>
      <c r="R133" s="184"/>
      <c r="S133" s="184"/>
      <c r="T133" s="184"/>
      <c r="U133" s="184"/>
      <c r="V133" s="184"/>
      <c r="W133" s="184"/>
      <c r="X133" s="184"/>
      <c r="Y133" s="184"/>
      <c r="Z133" s="184"/>
      <c r="AA133" s="184"/>
      <c r="AB133" s="184"/>
      <c r="AC133" s="184"/>
      <c r="AD133" s="123"/>
    </row>
    <row r="134" spans="1:30" ht="108.75">
      <c r="A134" s="62">
        <v>121</v>
      </c>
      <c r="B134" s="78" t="s">
        <v>768</v>
      </c>
      <c r="C134" s="78" t="s">
        <v>690</v>
      </c>
      <c r="D134" s="78" t="s">
        <v>846</v>
      </c>
      <c r="E134" s="78" t="s">
        <v>372</v>
      </c>
      <c r="F134" s="78" t="s">
        <v>901</v>
      </c>
      <c r="G134" s="78" t="s">
        <v>855</v>
      </c>
      <c r="H134" s="78" t="s">
        <v>902</v>
      </c>
      <c r="I134" s="78" t="s">
        <v>631</v>
      </c>
      <c r="J134" s="66" t="s">
        <v>1281</v>
      </c>
      <c r="K134" s="144">
        <v>1434580</v>
      </c>
      <c r="L134" s="144">
        <v>1434580</v>
      </c>
      <c r="M134" s="144">
        <v>1434580</v>
      </c>
      <c r="N134" s="184"/>
      <c r="O134" s="184"/>
      <c r="P134" s="184"/>
      <c r="Q134" s="184"/>
      <c r="R134" s="184"/>
      <c r="S134" s="184"/>
      <c r="T134" s="184"/>
      <c r="U134" s="184"/>
      <c r="V134" s="184"/>
      <c r="W134" s="184"/>
      <c r="X134" s="184"/>
      <c r="Y134" s="184"/>
      <c r="Z134" s="184"/>
      <c r="AA134" s="184"/>
      <c r="AB134" s="184"/>
      <c r="AC134" s="184"/>
      <c r="AD134" s="123"/>
    </row>
    <row r="135" spans="1:30" ht="108.75">
      <c r="A135" s="62">
        <v>122</v>
      </c>
      <c r="B135" s="78" t="s">
        <v>768</v>
      </c>
      <c r="C135" s="78" t="s">
        <v>690</v>
      </c>
      <c r="D135" s="78" t="s">
        <v>846</v>
      </c>
      <c r="E135" s="78" t="s">
        <v>372</v>
      </c>
      <c r="F135" s="78" t="s">
        <v>901</v>
      </c>
      <c r="G135" s="78" t="s">
        <v>855</v>
      </c>
      <c r="H135" s="78" t="s">
        <v>947</v>
      </c>
      <c r="I135" s="78" t="s">
        <v>631</v>
      </c>
      <c r="J135" s="66" t="s">
        <v>1282</v>
      </c>
      <c r="K135" s="144">
        <v>253300</v>
      </c>
      <c r="L135" s="144">
        <v>253300</v>
      </c>
      <c r="M135" s="144">
        <v>253300</v>
      </c>
      <c r="N135" s="184"/>
      <c r="O135" s="184"/>
      <c r="P135" s="184"/>
      <c r="Q135" s="184"/>
      <c r="R135" s="184"/>
      <c r="S135" s="184"/>
      <c r="T135" s="184"/>
      <c r="U135" s="184"/>
      <c r="V135" s="184"/>
      <c r="W135" s="184"/>
      <c r="X135" s="184"/>
      <c r="Y135" s="184"/>
      <c r="Z135" s="184"/>
      <c r="AA135" s="184"/>
      <c r="AB135" s="184"/>
      <c r="AC135" s="184"/>
      <c r="AD135" s="123"/>
    </row>
    <row r="136" spans="1:30" ht="108.75">
      <c r="A136" s="62">
        <v>123</v>
      </c>
      <c r="B136" s="78" t="s">
        <v>768</v>
      </c>
      <c r="C136" s="78" t="s">
        <v>690</v>
      </c>
      <c r="D136" s="78" t="s">
        <v>846</v>
      </c>
      <c r="E136" s="78" t="s">
        <v>372</v>
      </c>
      <c r="F136" s="78" t="s">
        <v>901</v>
      </c>
      <c r="G136" s="78" t="s">
        <v>855</v>
      </c>
      <c r="H136" s="78" t="s">
        <v>948</v>
      </c>
      <c r="I136" s="78" t="s">
        <v>631</v>
      </c>
      <c r="J136" s="66" t="s">
        <v>1283</v>
      </c>
      <c r="K136" s="144">
        <v>15198000</v>
      </c>
      <c r="L136" s="144">
        <v>15198000</v>
      </c>
      <c r="M136" s="144">
        <v>15198000</v>
      </c>
      <c r="N136" s="184"/>
      <c r="O136" s="184"/>
      <c r="P136" s="184"/>
      <c r="Q136" s="184"/>
      <c r="R136" s="184"/>
      <c r="S136" s="184"/>
      <c r="T136" s="184"/>
      <c r="U136" s="184"/>
      <c r="V136" s="184"/>
      <c r="W136" s="184"/>
      <c r="X136" s="184"/>
      <c r="Y136" s="184"/>
      <c r="Z136" s="184"/>
      <c r="AA136" s="184"/>
      <c r="AB136" s="184"/>
      <c r="AC136" s="184"/>
      <c r="AD136" s="123"/>
    </row>
    <row r="137" spans="1:30" ht="108.75">
      <c r="A137" s="62">
        <v>124</v>
      </c>
      <c r="B137" s="78" t="s">
        <v>768</v>
      </c>
      <c r="C137" s="78" t="s">
        <v>690</v>
      </c>
      <c r="D137" s="78" t="s">
        <v>846</v>
      </c>
      <c r="E137" s="78" t="s">
        <v>372</v>
      </c>
      <c r="F137" s="78" t="s">
        <v>901</v>
      </c>
      <c r="G137" s="78" t="s">
        <v>855</v>
      </c>
      <c r="H137" s="78" t="s">
        <v>949</v>
      </c>
      <c r="I137" s="78" t="s">
        <v>631</v>
      </c>
      <c r="J137" s="66" t="s">
        <v>1284</v>
      </c>
      <c r="K137" s="144">
        <v>2096700</v>
      </c>
      <c r="L137" s="144">
        <v>2096700</v>
      </c>
      <c r="M137" s="144">
        <v>2096700</v>
      </c>
      <c r="N137" s="184"/>
      <c r="O137" s="184"/>
      <c r="P137" s="184"/>
      <c r="Q137" s="184"/>
      <c r="R137" s="184"/>
      <c r="S137" s="184"/>
      <c r="T137" s="184"/>
      <c r="U137" s="184"/>
      <c r="V137" s="184"/>
      <c r="W137" s="184"/>
      <c r="X137" s="184"/>
      <c r="Y137" s="184"/>
      <c r="Z137" s="184"/>
      <c r="AA137" s="184"/>
      <c r="AB137" s="184"/>
      <c r="AC137" s="184"/>
      <c r="AD137" s="123"/>
    </row>
    <row r="138" spans="1:30" ht="108.75">
      <c r="A138" s="62">
        <v>125</v>
      </c>
      <c r="B138" s="78" t="s">
        <v>768</v>
      </c>
      <c r="C138" s="78" t="s">
        <v>690</v>
      </c>
      <c r="D138" s="78" t="s">
        <v>846</v>
      </c>
      <c r="E138" s="78" t="s">
        <v>372</v>
      </c>
      <c r="F138" s="78" t="s">
        <v>901</v>
      </c>
      <c r="G138" s="78" t="s">
        <v>855</v>
      </c>
      <c r="H138" s="78" t="s">
        <v>950</v>
      </c>
      <c r="I138" s="78" t="s">
        <v>631</v>
      </c>
      <c r="J138" s="66" t="s">
        <v>1285</v>
      </c>
      <c r="K138" s="144">
        <v>3877900</v>
      </c>
      <c r="L138" s="144">
        <v>3877900</v>
      </c>
      <c r="M138" s="144">
        <v>3877900</v>
      </c>
      <c r="N138" s="184"/>
      <c r="O138" s="184"/>
      <c r="P138" s="184"/>
      <c r="Q138" s="184"/>
      <c r="R138" s="184"/>
      <c r="S138" s="184"/>
      <c r="T138" s="184"/>
      <c r="U138" s="184"/>
      <c r="V138" s="184"/>
      <c r="W138" s="184"/>
      <c r="X138" s="184"/>
      <c r="Y138" s="184"/>
      <c r="Z138" s="184"/>
      <c r="AA138" s="184"/>
      <c r="AB138" s="184"/>
      <c r="AC138" s="184"/>
      <c r="AD138" s="123"/>
    </row>
    <row r="139" spans="1:30" ht="108.75">
      <c r="A139" s="62">
        <v>126</v>
      </c>
      <c r="B139" s="78" t="s">
        <v>768</v>
      </c>
      <c r="C139" s="78" t="s">
        <v>690</v>
      </c>
      <c r="D139" s="78" t="s">
        <v>846</v>
      </c>
      <c r="E139" s="78" t="s">
        <v>372</v>
      </c>
      <c r="F139" s="78" t="s">
        <v>901</v>
      </c>
      <c r="G139" s="78" t="s">
        <v>855</v>
      </c>
      <c r="H139" s="78" t="s">
        <v>951</v>
      </c>
      <c r="I139" s="78" t="s">
        <v>631</v>
      </c>
      <c r="J139" s="66" t="s">
        <v>1286</v>
      </c>
      <c r="K139" s="144">
        <v>1178903</v>
      </c>
      <c r="L139" s="144">
        <v>1178903</v>
      </c>
      <c r="M139" s="144">
        <v>1178903</v>
      </c>
      <c r="N139" s="184"/>
      <c r="O139" s="184"/>
      <c r="P139" s="184"/>
      <c r="Q139" s="184"/>
      <c r="R139" s="184"/>
      <c r="S139" s="184"/>
      <c r="T139" s="184"/>
      <c r="U139" s="184"/>
      <c r="V139" s="184"/>
      <c r="W139" s="184"/>
      <c r="X139" s="184"/>
      <c r="Y139" s="184"/>
      <c r="Z139" s="184"/>
      <c r="AA139" s="184"/>
      <c r="AB139" s="184"/>
      <c r="AC139" s="184"/>
      <c r="AD139" s="123"/>
    </row>
    <row r="140" spans="1:30" ht="108.75">
      <c r="A140" s="62">
        <v>127</v>
      </c>
      <c r="B140" s="78" t="s">
        <v>768</v>
      </c>
      <c r="C140" s="78" t="s">
        <v>690</v>
      </c>
      <c r="D140" s="78" t="s">
        <v>846</v>
      </c>
      <c r="E140" s="78" t="s">
        <v>372</v>
      </c>
      <c r="F140" s="78" t="s">
        <v>901</v>
      </c>
      <c r="G140" s="78" t="s">
        <v>855</v>
      </c>
      <c r="H140" s="78" t="s">
        <v>952</v>
      </c>
      <c r="I140" s="78" t="s">
        <v>631</v>
      </c>
      <c r="J140" s="66" t="s">
        <v>1287</v>
      </c>
      <c r="K140" s="144">
        <v>2504430</v>
      </c>
      <c r="L140" s="144">
        <v>2504430</v>
      </c>
      <c r="M140" s="144">
        <v>2504430</v>
      </c>
      <c r="N140" s="184"/>
      <c r="O140" s="184"/>
      <c r="P140" s="184"/>
      <c r="Q140" s="184"/>
      <c r="R140" s="184"/>
      <c r="S140" s="184"/>
      <c r="T140" s="184"/>
      <c r="U140" s="184"/>
      <c r="V140" s="184"/>
      <c r="W140" s="184"/>
      <c r="X140" s="184"/>
      <c r="Y140" s="184"/>
      <c r="Z140" s="184"/>
      <c r="AA140" s="184"/>
      <c r="AB140" s="184"/>
      <c r="AC140" s="184"/>
      <c r="AD140" s="123"/>
    </row>
    <row r="141" spans="1:30" ht="108.75">
      <c r="A141" s="62">
        <v>128</v>
      </c>
      <c r="B141" s="78" t="s">
        <v>768</v>
      </c>
      <c r="C141" s="78" t="s">
        <v>690</v>
      </c>
      <c r="D141" s="78" t="s">
        <v>846</v>
      </c>
      <c r="E141" s="78" t="s">
        <v>372</v>
      </c>
      <c r="F141" s="78" t="s">
        <v>901</v>
      </c>
      <c r="G141" s="78" t="s">
        <v>855</v>
      </c>
      <c r="H141" s="78" t="s">
        <v>953</v>
      </c>
      <c r="I141" s="78" t="s">
        <v>631</v>
      </c>
      <c r="J141" s="66" t="s">
        <v>1288</v>
      </c>
      <c r="K141" s="144">
        <v>4608505</v>
      </c>
      <c r="L141" s="144">
        <v>4608505</v>
      </c>
      <c r="M141" s="144">
        <v>4608505</v>
      </c>
      <c r="N141" s="184"/>
      <c r="O141" s="184"/>
      <c r="P141" s="184"/>
      <c r="Q141" s="184"/>
      <c r="R141" s="184"/>
      <c r="S141" s="184"/>
      <c r="T141" s="184"/>
      <c r="U141" s="184"/>
      <c r="V141" s="184"/>
      <c r="W141" s="184"/>
      <c r="X141" s="184"/>
      <c r="Y141" s="184"/>
      <c r="Z141" s="184"/>
      <c r="AA141" s="184"/>
      <c r="AB141" s="184"/>
      <c r="AC141" s="184"/>
      <c r="AD141" s="123"/>
    </row>
    <row r="142" spans="1:30" ht="108.75">
      <c r="A142" s="62">
        <v>129</v>
      </c>
      <c r="B142" s="78" t="s">
        <v>768</v>
      </c>
      <c r="C142" s="78" t="s">
        <v>690</v>
      </c>
      <c r="D142" s="78" t="s">
        <v>846</v>
      </c>
      <c r="E142" s="78" t="s">
        <v>372</v>
      </c>
      <c r="F142" s="78" t="s">
        <v>901</v>
      </c>
      <c r="G142" s="78" t="s">
        <v>855</v>
      </c>
      <c r="H142" s="78" t="s">
        <v>954</v>
      </c>
      <c r="I142" s="78" t="s">
        <v>631</v>
      </c>
      <c r="J142" s="66" t="s">
        <v>1289</v>
      </c>
      <c r="K142" s="144">
        <v>1401851</v>
      </c>
      <c r="L142" s="144">
        <v>1401851</v>
      </c>
      <c r="M142" s="144">
        <v>1401851</v>
      </c>
      <c r="N142" s="184"/>
      <c r="O142" s="184"/>
      <c r="P142" s="184"/>
      <c r="Q142" s="184"/>
      <c r="R142" s="184"/>
      <c r="S142" s="184"/>
      <c r="T142" s="184"/>
      <c r="U142" s="184"/>
      <c r="V142" s="184"/>
      <c r="W142" s="184"/>
      <c r="X142" s="184"/>
      <c r="Y142" s="184"/>
      <c r="Z142" s="184"/>
      <c r="AA142" s="184"/>
      <c r="AB142" s="184"/>
      <c r="AC142" s="184"/>
      <c r="AD142" s="123"/>
    </row>
    <row r="143" spans="1:30" ht="93">
      <c r="A143" s="62">
        <v>130</v>
      </c>
      <c r="B143" s="78" t="s">
        <v>768</v>
      </c>
      <c r="C143" s="78" t="s">
        <v>690</v>
      </c>
      <c r="D143" s="78" t="s">
        <v>846</v>
      </c>
      <c r="E143" s="78" t="s">
        <v>372</v>
      </c>
      <c r="F143" s="78" t="s">
        <v>901</v>
      </c>
      <c r="G143" s="78" t="s">
        <v>855</v>
      </c>
      <c r="H143" s="78" t="s">
        <v>955</v>
      </c>
      <c r="I143" s="78" t="s">
        <v>631</v>
      </c>
      <c r="J143" s="66" t="s">
        <v>1290</v>
      </c>
      <c r="K143" s="144">
        <v>26404</v>
      </c>
      <c r="L143" s="144">
        <v>26404</v>
      </c>
      <c r="M143" s="144">
        <v>26404</v>
      </c>
      <c r="N143" s="184"/>
      <c r="O143" s="184"/>
      <c r="P143" s="184"/>
      <c r="Q143" s="184"/>
      <c r="R143" s="184"/>
      <c r="S143" s="184"/>
      <c r="T143" s="184"/>
      <c r="U143" s="184"/>
      <c r="V143" s="184"/>
      <c r="W143" s="184"/>
      <c r="X143" s="184"/>
      <c r="Y143" s="184"/>
      <c r="Z143" s="184"/>
      <c r="AA143" s="184"/>
      <c r="AB143" s="184"/>
      <c r="AC143" s="184"/>
      <c r="AD143" s="123"/>
    </row>
    <row r="144" spans="1:30" ht="93">
      <c r="A144" s="62">
        <v>131</v>
      </c>
      <c r="B144" s="78" t="s">
        <v>768</v>
      </c>
      <c r="C144" s="78" t="s">
        <v>690</v>
      </c>
      <c r="D144" s="78" t="s">
        <v>846</v>
      </c>
      <c r="E144" s="78" t="s">
        <v>372</v>
      </c>
      <c r="F144" s="78" t="s">
        <v>901</v>
      </c>
      <c r="G144" s="78" t="s">
        <v>855</v>
      </c>
      <c r="H144" s="78" t="s">
        <v>956</v>
      </c>
      <c r="I144" s="78" t="s">
        <v>631</v>
      </c>
      <c r="J144" s="66" t="s">
        <v>1291</v>
      </c>
      <c r="K144" s="144">
        <v>26404</v>
      </c>
      <c r="L144" s="144">
        <v>26404</v>
      </c>
      <c r="M144" s="144">
        <v>26404</v>
      </c>
      <c r="N144" s="184"/>
      <c r="O144" s="184"/>
      <c r="P144" s="184"/>
      <c r="Q144" s="184"/>
      <c r="R144" s="184"/>
      <c r="S144" s="184"/>
      <c r="T144" s="184"/>
      <c r="U144" s="184"/>
      <c r="V144" s="184"/>
      <c r="W144" s="184"/>
      <c r="X144" s="184"/>
      <c r="Y144" s="184"/>
      <c r="Z144" s="184"/>
      <c r="AA144" s="184"/>
      <c r="AB144" s="184"/>
      <c r="AC144" s="184"/>
      <c r="AD144" s="123"/>
    </row>
    <row r="145" spans="1:30" ht="93">
      <c r="A145" s="62">
        <v>132</v>
      </c>
      <c r="B145" s="78" t="s">
        <v>768</v>
      </c>
      <c r="C145" s="78" t="s">
        <v>690</v>
      </c>
      <c r="D145" s="78" t="s">
        <v>846</v>
      </c>
      <c r="E145" s="78" t="s">
        <v>372</v>
      </c>
      <c r="F145" s="78" t="s">
        <v>901</v>
      </c>
      <c r="G145" s="78" t="s">
        <v>855</v>
      </c>
      <c r="H145" s="78" t="s">
        <v>957</v>
      </c>
      <c r="I145" s="78" t="s">
        <v>631</v>
      </c>
      <c r="J145" s="66" t="s">
        <v>1292</v>
      </c>
      <c r="K145" s="144">
        <v>26404</v>
      </c>
      <c r="L145" s="144">
        <v>26404</v>
      </c>
      <c r="M145" s="144">
        <v>26404</v>
      </c>
      <c r="N145" s="184"/>
      <c r="O145" s="184"/>
      <c r="P145" s="184"/>
      <c r="Q145" s="184"/>
      <c r="R145" s="184"/>
      <c r="S145" s="184"/>
      <c r="T145" s="184"/>
      <c r="U145" s="184"/>
      <c r="V145" s="184"/>
      <c r="W145" s="184"/>
      <c r="X145" s="184"/>
      <c r="Y145" s="184"/>
      <c r="Z145" s="184"/>
      <c r="AA145" s="184"/>
      <c r="AB145" s="184"/>
      <c r="AC145" s="184"/>
      <c r="AD145" s="123"/>
    </row>
    <row r="146" spans="1:30" ht="93">
      <c r="A146" s="62">
        <v>133</v>
      </c>
      <c r="B146" s="78" t="s">
        <v>768</v>
      </c>
      <c r="C146" s="78" t="s">
        <v>690</v>
      </c>
      <c r="D146" s="78" t="s">
        <v>846</v>
      </c>
      <c r="E146" s="78" t="s">
        <v>372</v>
      </c>
      <c r="F146" s="78" t="s">
        <v>901</v>
      </c>
      <c r="G146" s="78" t="s">
        <v>855</v>
      </c>
      <c r="H146" s="78" t="s">
        <v>958</v>
      </c>
      <c r="I146" s="78" t="s">
        <v>631</v>
      </c>
      <c r="J146" s="66" t="s">
        <v>1293</v>
      </c>
      <c r="K146" s="144">
        <v>26404</v>
      </c>
      <c r="L146" s="144">
        <v>26404</v>
      </c>
      <c r="M146" s="144">
        <v>26404</v>
      </c>
      <c r="N146" s="184"/>
      <c r="O146" s="184"/>
      <c r="P146" s="184"/>
      <c r="Q146" s="184"/>
      <c r="R146" s="184"/>
      <c r="S146" s="184"/>
      <c r="T146" s="184"/>
      <c r="U146" s="184"/>
      <c r="V146" s="184"/>
      <c r="W146" s="184"/>
      <c r="X146" s="184"/>
      <c r="Y146" s="184"/>
      <c r="Z146" s="184"/>
      <c r="AA146" s="184"/>
      <c r="AB146" s="184"/>
      <c r="AC146" s="184"/>
      <c r="AD146" s="123"/>
    </row>
    <row r="147" spans="1:30" ht="93">
      <c r="A147" s="62">
        <v>134</v>
      </c>
      <c r="B147" s="78" t="s">
        <v>768</v>
      </c>
      <c r="C147" s="78" t="s">
        <v>690</v>
      </c>
      <c r="D147" s="78" t="s">
        <v>846</v>
      </c>
      <c r="E147" s="78" t="s">
        <v>372</v>
      </c>
      <c r="F147" s="78" t="s">
        <v>901</v>
      </c>
      <c r="G147" s="78" t="s">
        <v>855</v>
      </c>
      <c r="H147" s="78" t="s">
        <v>959</v>
      </c>
      <c r="I147" s="78" t="s">
        <v>631</v>
      </c>
      <c r="J147" s="66" t="s">
        <v>1294</v>
      </c>
      <c r="K147" s="144">
        <v>26404</v>
      </c>
      <c r="L147" s="144">
        <v>26404</v>
      </c>
      <c r="M147" s="144">
        <v>26404</v>
      </c>
      <c r="N147" s="184"/>
      <c r="O147" s="184"/>
      <c r="P147" s="184"/>
      <c r="Q147" s="184"/>
      <c r="R147" s="184"/>
      <c r="S147" s="184"/>
      <c r="T147" s="184"/>
      <c r="U147" s="184"/>
      <c r="V147" s="184"/>
      <c r="W147" s="184"/>
      <c r="X147" s="184"/>
      <c r="Y147" s="184"/>
      <c r="Z147" s="184"/>
      <c r="AA147" s="184"/>
      <c r="AB147" s="184"/>
      <c r="AC147" s="184"/>
      <c r="AD147" s="123"/>
    </row>
    <row r="148" spans="1:30" ht="93">
      <c r="A148" s="62">
        <v>135</v>
      </c>
      <c r="B148" s="78" t="s">
        <v>768</v>
      </c>
      <c r="C148" s="78" t="s">
        <v>690</v>
      </c>
      <c r="D148" s="78" t="s">
        <v>846</v>
      </c>
      <c r="E148" s="78" t="s">
        <v>372</v>
      </c>
      <c r="F148" s="78" t="s">
        <v>901</v>
      </c>
      <c r="G148" s="78" t="s">
        <v>855</v>
      </c>
      <c r="H148" s="78" t="s">
        <v>960</v>
      </c>
      <c r="I148" s="78" t="s">
        <v>631</v>
      </c>
      <c r="J148" s="66" t="s">
        <v>1295</v>
      </c>
      <c r="K148" s="144">
        <v>26404</v>
      </c>
      <c r="L148" s="144">
        <v>26404</v>
      </c>
      <c r="M148" s="144">
        <v>26404</v>
      </c>
      <c r="N148" s="184"/>
      <c r="O148" s="184"/>
      <c r="P148" s="184"/>
      <c r="Q148" s="184"/>
      <c r="R148" s="184"/>
      <c r="S148" s="184"/>
      <c r="T148" s="184"/>
      <c r="U148" s="184"/>
      <c r="V148" s="184"/>
      <c r="W148" s="184"/>
      <c r="X148" s="184"/>
      <c r="Y148" s="184"/>
      <c r="Z148" s="184"/>
      <c r="AA148" s="184"/>
      <c r="AB148" s="184"/>
      <c r="AC148" s="184"/>
      <c r="AD148" s="123"/>
    </row>
    <row r="149" spans="1:30" ht="93">
      <c r="A149" s="62">
        <v>136</v>
      </c>
      <c r="B149" s="78" t="s">
        <v>768</v>
      </c>
      <c r="C149" s="78" t="s">
        <v>690</v>
      </c>
      <c r="D149" s="78" t="s">
        <v>846</v>
      </c>
      <c r="E149" s="78" t="s">
        <v>372</v>
      </c>
      <c r="F149" s="78" t="s">
        <v>901</v>
      </c>
      <c r="G149" s="78" t="s">
        <v>855</v>
      </c>
      <c r="H149" s="78" t="s">
        <v>961</v>
      </c>
      <c r="I149" s="78" t="s">
        <v>631</v>
      </c>
      <c r="J149" s="66" t="s">
        <v>1296</v>
      </c>
      <c r="K149" s="144">
        <v>26404</v>
      </c>
      <c r="L149" s="144">
        <v>26404</v>
      </c>
      <c r="M149" s="144">
        <v>26404</v>
      </c>
      <c r="N149" s="184"/>
      <c r="O149" s="184"/>
      <c r="P149" s="184"/>
      <c r="Q149" s="184"/>
      <c r="R149" s="184"/>
      <c r="S149" s="184"/>
      <c r="T149" s="184"/>
      <c r="U149" s="184"/>
      <c r="V149" s="184"/>
      <c r="W149" s="184"/>
      <c r="X149" s="184"/>
      <c r="Y149" s="184"/>
      <c r="Z149" s="184"/>
      <c r="AA149" s="184"/>
      <c r="AB149" s="184"/>
      <c r="AC149" s="184"/>
      <c r="AD149" s="123"/>
    </row>
    <row r="150" spans="1:30" ht="93">
      <c r="A150" s="62">
        <v>137</v>
      </c>
      <c r="B150" s="78" t="s">
        <v>768</v>
      </c>
      <c r="C150" s="78" t="s">
        <v>690</v>
      </c>
      <c r="D150" s="78" t="s">
        <v>846</v>
      </c>
      <c r="E150" s="78" t="s">
        <v>372</v>
      </c>
      <c r="F150" s="78" t="s">
        <v>901</v>
      </c>
      <c r="G150" s="78" t="s">
        <v>855</v>
      </c>
      <c r="H150" s="78" t="s">
        <v>962</v>
      </c>
      <c r="I150" s="78" t="s">
        <v>631</v>
      </c>
      <c r="J150" s="66" t="s">
        <v>1316</v>
      </c>
      <c r="K150" s="144">
        <v>26404</v>
      </c>
      <c r="L150" s="144">
        <v>26404</v>
      </c>
      <c r="M150" s="144">
        <v>26404</v>
      </c>
      <c r="N150" s="184"/>
      <c r="O150" s="184"/>
      <c r="P150" s="184"/>
      <c r="Q150" s="184"/>
      <c r="R150" s="184"/>
      <c r="S150" s="184"/>
      <c r="T150" s="184"/>
      <c r="U150" s="184"/>
      <c r="V150" s="184"/>
      <c r="W150" s="184"/>
      <c r="X150" s="184"/>
      <c r="Y150" s="184"/>
      <c r="Z150" s="184"/>
      <c r="AA150" s="184"/>
      <c r="AB150" s="184"/>
      <c r="AC150" s="184"/>
      <c r="AD150" s="123"/>
    </row>
    <row r="151" spans="1:30" ht="140.25">
      <c r="A151" s="62">
        <v>138</v>
      </c>
      <c r="B151" s="78" t="s">
        <v>768</v>
      </c>
      <c r="C151" s="78" t="s">
        <v>690</v>
      </c>
      <c r="D151" s="78" t="s">
        <v>846</v>
      </c>
      <c r="E151" s="78" t="s">
        <v>372</v>
      </c>
      <c r="F151" s="78" t="s">
        <v>901</v>
      </c>
      <c r="G151" s="78" t="s">
        <v>855</v>
      </c>
      <c r="H151" s="78" t="s">
        <v>903</v>
      </c>
      <c r="I151" s="78" t="s">
        <v>631</v>
      </c>
      <c r="J151" s="66" t="s">
        <v>1297</v>
      </c>
      <c r="K151" s="144">
        <v>737952</v>
      </c>
      <c r="L151" s="144">
        <v>737952</v>
      </c>
      <c r="M151" s="144">
        <v>737952</v>
      </c>
      <c r="N151" s="184"/>
      <c r="O151" s="184"/>
      <c r="P151" s="184"/>
      <c r="Q151" s="184"/>
      <c r="R151" s="184"/>
      <c r="S151" s="184"/>
      <c r="T151" s="184"/>
      <c r="U151" s="184"/>
      <c r="V151" s="184"/>
      <c r="W151" s="184"/>
      <c r="X151" s="184"/>
      <c r="Y151" s="184"/>
      <c r="Z151" s="184"/>
      <c r="AA151" s="184"/>
      <c r="AB151" s="184"/>
      <c r="AC151" s="184"/>
      <c r="AD151" s="123"/>
    </row>
    <row r="152" spans="1:30" ht="124.5">
      <c r="A152" s="62">
        <v>139</v>
      </c>
      <c r="B152" s="78" t="s">
        <v>768</v>
      </c>
      <c r="C152" s="78" t="s">
        <v>690</v>
      </c>
      <c r="D152" s="78" t="s">
        <v>846</v>
      </c>
      <c r="E152" s="78" t="s">
        <v>372</v>
      </c>
      <c r="F152" s="78" t="s">
        <v>901</v>
      </c>
      <c r="G152" s="78" t="s">
        <v>855</v>
      </c>
      <c r="H152" s="78" t="s">
        <v>963</v>
      </c>
      <c r="I152" s="78" t="s">
        <v>631</v>
      </c>
      <c r="J152" s="66" t="s">
        <v>1298</v>
      </c>
      <c r="K152" s="144">
        <v>102809.16</v>
      </c>
      <c r="L152" s="144">
        <v>102809.16</v>
      </c>
      <c r="M152" s="144">
        <v>102809.16</v>
      </c>
      <c r="N152" s="184"/>
      <c r="O152" s="184"/>
      <c r="P152" s="184"/>
      <c r="Q152" s="184"/>
      <c r="R152" s="184"/>
      <c r="S152" s="184"/>
      <c r="T152" s="184"/>
      <c r="U152" s="184"/>
      <c r="V152" s="184"/>
      <c r="W152" s="184"/>
      <c r="X152" s="184"/>
      <c r="Y152" s="184"/>
      <c r="Z152" s="184"/>
      <c r="AA152" s="184"/>
      <c r="AB152" s="184"/>
      <c r="AC152" s="184"/>
      <c r="AD152" s="123"/>
    </row>
    <row r="153" spans="1:30" ht="124.5">
      <c r="A153" s="62">
        <v>140</v>
      </c>
      <c r="B153" s="78" t="s">
        <v>768</v>
      </c>
      <c r="C153" s="78" t="s">
        <v>690</v>
      </c>
      <c r="D153" s="78" t="s">
        <v>846</v>
      </c>
      <c r="E153" s="78" t="s">
        <v>372</v>
      </c>
      <c r="F153" s="78" t="s">
        <v>901</v>
      </c>
      <c r="G153" s="78" t="s">
        <v>855</v>
      </c>
      <c r="H153" s="78" t="s">
        <v>1037</v>
      </c>
      <c r="I153" s="78" t="s">
        <v>631</v>
      </c>
      <c r="J153" s="66" t="s">
        <v>1299</v>
      </c>
      <c r="K153" s="144">
        <v>48000</v>
      </c>
      <c r="L153" s="144">
        <v>48000</v>
      </c>
      <c r="M153" s="144">
        <v>48000</v>
      </c>
      <c r="N153" s="184"/>
      <c r="O153" s="184"/>
      <c r="P153" s="184"/>
      <c r="Q153" s="184"/>
      <c r="R153" s="184"/>
      <c r="S153" s="184"/>
      <c r="T153" s="184"/>
      <c r="U153" s="184"/>
      <c r="V153" s="184"/>
      <c r="W153" s="184"/>
      <c r="X153" s="184"/>
      <c r="Y153" s="184"/>
      <c r="Z153" s="184"/>
      <c r="AA153" s="184"/>
      <c r="AB153" s="184"/>
      <c r="AC153" s="184"/>
      <c r="AD153" s="123"/>
    </row>
    <row r="154" spans="1:30" ht="124.5">
      <c r="A154" s="62">
        <v>141</v>
      </c>
      <c r="B154" s="78" t="s">
        <v>768</v>
      </c>
      <c r="C154" s="78" t="s">
        <v>690</v>
      </c>
      <c r="D154" s="78" t="s">
        <v>846</v>
      </c>
      <c r="E154" s="78" t="s">
        <v>372</v>
      </c>
      <c r="F154" s="78" t="s">
        <v>901</v>
      </c>
      <c r="G154" s="78" t="s">
        <v>855</v>
      </c>
      <c r="H154" s="78" t="s">
        <v>1038</v>
      </c>
      <c r="I154" s="78" t="s">
        <v>631</v>
      </c>
      <c r="J154" s="66" t="s">
        <v>1300</v>
      </c>
      <c r="K154" s="144">
        <v>48000</v>
      </c>
      <c r="L154" s="144">
        <v>48000</v>
      </c>
      <c r="M154" s="144">
        <v>48000</v>
      </c>
      <c r="N154" s="184"/>
      <c r="O154" s="184"/>
      <c r="P154" s="184"/>
      <c r="Q154" s="184"/>
      <c r="R154" s="184"/>
      <c r="S154" s="184"/>
      <c r="T154" s="184"/>
      <c r="U154" s="184"/>
      <c r="V154" s="184"/>
      <c r="W154" s="184"/>
      <c r="X154" s="184"/>
      <c r="Y154" s="184"/>
      <c r="Z154" s="184"/>
      <c r="AA154" s="184"/>
      <c r="AB154" s="184"/>
      <c r="AC154" s="184"/>
      <c r="AD154" s="123"/>
    </row>
    <row r="155" spans="1:30" ht="124.5">
      <c r="A155" s="62">
        <v>142</v>
      </c>
      <c r="B155" s="78" t="s">
        <v>768</v>
      </c>
      <c r="C155" s="78" t="s">
        <v>690</v>
      </c>
      <c r="D155" s="78" t="s">
        <v>846</v>
      </c>
      <c r="E155" s="78" t="s">
        <v>372</v>
      </c>
      <c r="F155" s="78" t="s">
        <v>901</v>
      </c>
      <c r="G155" s="78" t="s">
        <v>855</v>
      </c>
      <c r="H155" s="78" t="s">
        <v>976</v>
      </c>
      <c r="I155" s="78" t="s">
        <v>631</v>
      </c>
      <c r="J155" s="66" t="s">
        <v>1301</v>
      </c>
      <c r="K155" s="144">
        <v>77165.28</v>
      </c>
      <c r="L155" s="144">
        <v>77165.28</v>
      </c>
      <c r="M155" s="144">
        <v>77165.28</v>
      </c>
      <c r="N155" s="184"/>
      <c r="O155" s="184"/>
      <c r="P155" s="184"/>
      <c r="Q155" s="184"/>
      <c r="R155" s="184"/>
      <c r="S155" s="184"/>
      <c r="T155" s="184"/>
      <c r="U155" s="184"/>
      <c r="V155" s="184"/>
      <c r="W155" s="184"/>
      <c r="X155" s="184"/>
      <c r="Y155" s="184"/>
      <c r="Z155" s="184"/>
      <c r="AA155" s="184"/>
      <c r="AB155" s="184"/>
      <c r="AC155" s="184"/>
      <c r="AD155" s="123"/>
    </row>
    <row r="156" spans="1:30" ht="124.5">
      <c r="A156" s="62">
        <v>143</v>
      </c>
      <c r="B156" s="78" t="s">
        <v>768</v>
      </c>
      <c r="C156" s="78" t="s">
        <v>690</v>
      </c>
      <c r="D156" s="78" t="s">
        <v>846</v>
      </c>
      <c r="E156" s="78" t="s">
        <v>372</v>
      </c>
      <c r="F156" s="78" t="s">
        <v>901</v>
      </c>
      <c r="G156" s="78" t="s">
        <v>855</v>
      </c>
      <c r="H156" s="78" t="s">
        <v>918</v>
      </c>
      <c r="I156" s="78" t="s">
        <v>631</v>
      </c>
      <c r="J156" s="66" t="s">
        <v>1302</v>
      </c>
      <c r="K156" s="144">
        <v>92888.64</v>
      </c>
      <c r="L156" s="144">
        <v>92888.64</v>
      </c>
      <c r="M156" s="144">
        <v>92888.64</v>
      </c>
      <c r="N156" s="184"/>
      <c r="O156" s="184"/>
      <c r="P156" s="184"/>
      <c r="Q156" s="184"/>
      <c r="R156" s="184"/>
      <c r="S156" s="184"/>
      <c r="T156" s="184"/>
      <c r="U156" s="184"/>
      <c r="V156" s="184"/>
      <c r="W156" s="184"/>
      <c r="X156" s="184"/>
      <c r="Y156" s="184"/>
      <c r="Z156" s="184"/>
      <c r="AA156" s="184"/>
      <c r="AB156" s="184"/>
      <c r="AC156" s="184"/>
      <c r="AD156" s="123"/>
    </row>
    <row r="157" spans="1:30" ht="124.5">
      <c r="A157" s="62">
        <v>144</v>
      </c>
      <c r="B157" s="78" t="s">
        <v>768</v>
      </c>
      <c r="C157" s="78" t="s">
        <v>690</v>
      </c>
      <c r="D157" s="78" t="s">
        <v>846</v>
      </c>
      <c r="E157" s="78" t="s">
        <v>372</v>
      </c>
      <c r="F157" s="78" t="s">
        <v>901</v>
      </c>
      <c r="G157" s="78" t="s">
        <v>855</v>
      </c>
      <c r="H157" s="78" t="s">
        <v>1039</v>
      </c>
      <c r="I157" s="78" t="s">
        <v>631</v>
      </c>
      <c r="J157" s="66" t="s">
        <v>1303</v>
      </c>
      <c r="K157" s="144">
        <v>72000</v>
      </c>
      <c r="L157" s="144">
        <v>72000</v>
      </c>
      <c r="M157" s="144">
        <v>72000</v>
      </c>
      <c r="N157" s="184"/>
      <c r="O157" s="184"/>
      <c r="P157" s="184"/>
      <c r="Q157" s="184"/>
      <c r="R157" s="184"/>
      <c r="S157" s="184"/>
      <c r="T157" s="184"/>
      <c r="U157" s="184"/>
      <c r="V157" s="184"/>
      <c r="W157" s="184"/>
      <c r="X157" s="184"/>
      <c r="Y157" s="184"/>
      <c r="Z157" s="184"/>
      <c r="AA157" s="184"/>
      <c r="AB157" s="184"/>
      <c r="AC157" s="184"/>
      <c r="AD157" s="123"/>
    </row>
    <row r="158" spans="1:30" ht="124.5">
      <c r="A158" s="62">
        <v>145</v>
      </c>
      <c r="B158" s="78" t="s">
        <v>768</v>
      </c>
      <c r="C158" s="78" t="s">
        <v>690</v>
      </c>
      <c r="D158" s="78" t="s">
        <v>846</v>
      </c>
      <c r="E158" s="78" t="s">
        <v>372</v>
      </c>
      <c r="F158" s="78" t="s">
        <v>901</v>
      </c>
      <c r="G158" s="78" t="s">
        <v>855</v>
      </c>
      <c r="H158" s="78" t="s">
        <v>919</v>
      </c>
      <c r="I158" s="78" t="s">
        <v>631</v>
      </c>
      <c r="J158" s="66" t="s">
        <v>1304</v>
      </c>
      <c r="K158" s="144">
        <v>68635.32</v>
      </c>
      <c r="L158" s="144">
        <v>68635.32</v>
      </c>
      <c r="M158" s="144">
        <v>68635.32</v>
      </c>
      <c r="N158" s="184"/>
      <c r="O158" s="184"/>
      <c r="P158" s="184"/>
      <c r="Q158" s="184"/>
      <c r="R158" s="184"/>
      <c r="S158" s="184"/>
      <c r="T158" s="184"/>
      <c r="U158" s="184"/>
      <c r="V158" s="184"/>
      <c r="W158" s="184"/>
      <c r="X158" s="184"/>
      <c r="Y158" s="184"/>
      <c r="Z158" s="184"/>
      <c r="AA158" s="184"/>
      <c r="AB158" s="184"/>
      <c r="AC158" s="184"/>
      <c r="AD158" s="123"/>
    </row>
    <row r="159" spans="1:30" ht="124.5">
      <c r="A159" s="62">
        <v>146</v>
      </c>
      <c r="B159" s="78" t="s">
        <v>768</v>
      </c>
      <c r="C159" s="78" t="s">
        <v>690</v>
      </c>
      <c r="D159" s="78" t="s">
        <v>846</v>
      </c>
      <c r="E159" s="78" t="s">
        <v>372</v>
      </c>
      <c r="F159" s="78" t="s">
        <v>901</v>
      </c>
      <c r="G159" s="78" t="s">
        <v>855</v>
      </c>
      <c r="H159" s="78" t="s">
        <v>1040</v>
      </c>
      <c r="I159" s="78" t="s">
        <v>631</v>
      </c>
      <c r="J159" s="66" t="s">
        <v>1305</v>
      </c>
      <c r="K159" s="144">
        <v>98763.84</v>
      </c>
      <c r="L159" s="144">
        <v>98763.84</v>
      </c>
      <c r="M159" s="144">
        <v>98763.84</v>
      </c>
      <c r="N159" s="184"/>
      <c r="O159" s="184"/>
      <c r="P159" s="184"/>
      <c r="Q159" s="184"/>
      <c r="R159" s="184"/>
      <c r="S159" s="184"/>
      <c r="T159" s="184"/>
      <c r="U159" s="184"/>
      <c r="V159" s="184"/>
      <c r="W159" s="184"/>
      <c r="X159" s="184"/>
      <c r="Y159" s="184"/>
      <c r="Z159" s="184"/>
      <c r="AA159" s="184"/>
      <c r="AB159" s="184"/>
      <c r="AC159" s="184"/>
      <c r="AD159" s="123"/>
    </row>
    <row r="160" spans="1:30" ht="124.5">
      <c r="A160" s="62">
        <v>147</v>
      </c>
      <c r="B160" s="78" t="s">
        <v>768</v>
      </c>
      <c r="C160" s="78" t="s">
        <v>690</v>
      </c>
      <c r="D160" s="78" t="s">
        <v>846</v>
      </c>
      <c r="E160" s="78" t="s">
        <v>372</v>
      </c>
      <c r="F160" s="78" t="s">
        <v>901</v>
      </c>
      <c r="G160" s="78" t="s">
        <v>855</v>
      </c>
      <c r="H160" s="78" t="s">
        <v>920</v>
      </c>
      <c r="I160" s="78" t="s">
        <v>631</v>
      </c>
      <c r="J160" s="66" t="s">
        <v>1306</v>
      </c>
      <c r="K160" s="144">
        <v>60000</v>
      </c>
      <c r="L160" s="144">
        <v>60000</v>
      </c>
      <c r="M160" s="144">
        <v>60000</v>
      </c>
      <c r="N160" s="184"/>
      <c r="O160" s="184"/>
      <c r="P160" s="184"/>
      <c r="Q160" s="184"/>
      <c r="R160" s="184"/>
      <c r="S160" s="184"/>
      <c r="T160" s="184"/>
      <c r="U160" s="184"/>
      <c r="V160" s="184"/>
      <c r="W160" s="184"/>
      <c r="X160" s="184"/>
      <c r="Y160" s="184"/>
      <c r="Z160" s="184"/>
      <c r="AA160" s="184"/>
      <c r="AB160" s="184"/>
      <c r="AC160" s="184"/>
      <c r="AD160" s="123"/>
    </row>
    <row r="161" spans="1:30" ht="124.5">
      <c r="A161" s="62">
        <v>148</v>
      </c>
      <c r="B161" s="78" t="s">
        <v>768</v>
      </c>
      <c r="C161" s="78" t="s">
        <v>690</v>
      </c>
      <c r="D161" s="78" t="s">
        <v>846</v>
      </c>
      <c r="E161" s="78" t="s">
        <v>372</v>
      </c>
      <c r="F161" s="78" t="s">
        <v>901</v>
      </c>
      <c r="G161" s="78" t="s">
        <v>855</v>
      </c>
      <c r="H161" s="78" t="s">
        <v>921</v>
      </c>
      <c r="I161" s="78" t="s">
        <v>631</v>
      </c>
      <c r="J161" s="65" t="s">
        <v>1307</v>
      </c>
      <c r="K161" s="144">
        <v>112553.88</v>
      </c>
      <c r="L161" s="144">
        <v>112553.88</v>
      </c>
      <c r="M161" s="144">
        <v>112553.88</v>
      </c>
      <c r="N161" s="184"/>
      <c r="O161" s="184"/>
      <c r="P161" s="184"/>
      <c r="Q161" s="184"/>
      <c r="R161" s="184"/>
      <c r="S161" s="184"/>
      <c r="T161" s="184"/>
      <c r="U161" s="184"/>
      <c r="V161" s="184"/>
      <c r="W161" s="184"/>
      <c r="X161" s="184"/>
      <c r="Y161" s="184"/>
      <c r="Z161" s="184"/>
      <c r="AA161" s="184"/>
      <c r="AB161" s="184"/>
      <c r="AC161" s="184"/>
      <c r="AD161" s="123"/>
    </row>
    <row r="162" spans="1:30" ht="108.75">
      <c r="A162" s="62">
        <v>149</v>
      </c>
      <c r="B162" s="78" t="s">
        <v>768</v>
      </c>
      <c r="C162" s="78" t="s">
        <v>690</v>
      </c>
      <c r="D162" s="78" t="s">
        <v>846</v>
      </c>
      <c r="E162" s="78" t="s">
        <v>372</v>
      </c>
      <c r="F162" s="78" t="s">
        <v>901</v>
      </c>
      <c r="G162" s="78" t="s">
        <v>855</v>
      </c>
      <c r="H162" s="78" t="s">
        <v>1057</v>
      </c>
      <c r="I162" s="78" t="s">
        <v>631</v>
      </c>
      <c r="J162" s="65" t="s">
        <v>1308</v>
      </c>
      <c r="K162" s="144">
        <v>368976</v>
      </c>
      <c r="L162" s="144">
        <v>368976</v>
      </c>
      <c r="M162" s="144">
        <v>368976</v>
      </c>
      <c r="N162" s="184"/>
      <c r="O162" s="184"/>
      <c r="P162" s="184"/>
      <c r="Q162" s="184"/>
      <c r="R162" s="184"/>
      <c r="S162" s="184"/>
      <c r="T162" s="184"/>
      <c r="U162" s="184"/>
      <c r="V162" s="184"/>
      <c r="W162" s="184"/>
      <c r="X162" s="184"/>
      <c r="Y162" s="184"/>
      <c r="Z162" s="184"/>
      <c r="AA162" s="184"/>
      <c r="AB162" s="184"/>
      <c r="AC162" s="184"/>
      <c r="AD162" s="123"/>
    </row>
    <row r="163" spans="1:30" ht="108.75">
      <c r="A163" s="62">
        <v>150</v>
      </c>
      <c r="B163" s="78" t="s">
        <v>768</v>
      </c>
      <c r="C163" s="78" t="s">
        <v>690</v>
      </c>
      <c r="D163" s="78" t="s">
        <v>846</v>
      </c>
      <c r="E163" s="78" t="s">
        <v>372</v>
      </c>
      <c r="F163" s="78" t="s">
        <v>901</v>
      </c>
      <c r="G163" s="78" t="s">
        <v>855</v>
      </c>
      <c r="H163" s="78" t="s">
        <v>1061</v>
      </c>
      <c r="I163" s="78" t="s">
        <v>631</v>
      </c>
      <c r="J163" s="65" t="s">
        <v>1309</v>
      </c>
      <c r="K163" s="144">
        <v>368976</v>
      </c>
      <c r="L163" s="144">
        <v>368976</v>
      </c>
      <c r="M163" s="144">
        <v>368976</v>
      </c>
      <c r="N163" s="184"/>
      <c r="O163" s="184"/>
      <c r="P163" s="184"/>
      <c r="Q163" s="184"/>
      <c r="R163" s="184"/>
      <c r="S163" s="184"/>
      <c r="T163" s="184"/>
      <c r="U163" s="184"/>
      <c r="V163" s="184"/>
      <c r="W163" s="184"/>
      <c r="X163" s="184"/>
      <c r="Y163" s="184"/>
      <c r="Z163" s="184"/>
      <c r="AA163" s="184"/>
      <c r="AB163" s="184"/>
      <c r="AC163" s="184"/>
      <c r="AD163" s="123"/>
    </row>
    <row r="164" spans="1:30" ht="108.75">
      <c r="A164" s="62">
        <v>151</v>
      </c>
      <c r="B164" s="78" t="s">
        <v>768</v>
      </c>
      <c r="C164" s="78" t="s">
        <v>690</v>
      </c>
      <c r="D164" s="78" t="s">
        <v>846</v>
      </c>
      <c r="E164" s="78" t="s">
        <v>372</v>
      </c>
      <c r="F164" s="78" t="s">
        <v>901</v>
      </c>
      <c r="G164" s="78" t="s">
        <v>855</v>
      </c>
      <c r="H164" s="78" t="s">
        <v>1202</v>
      </c>
      <c r="I164" s="78" t="s">
        <v>631</v>
      </c>
      <c r="J164" s="65" t="s">
        <v>1310</v>
      </c>
      <c r="K164" s="144">
        <v>852170</v>
      </c>
      <c r="L164" s="144">
        <v>852170</v>
      </c>
      <c r="M164" s="144">
        <v>852170</v>
      </c>
      <c r="N164" s="184"/>
      <c r="O164" s="184"/>
      <c r="P164" s="184"/>
      <c r="Q164" s="184"/>
      <c r="R164" s="184"/>
      <c r="S164" s="184"/>
      <c r="T164" s="184"/>
      <c r="U164" s="184"/>
      <c r="V164" s="184"/>
      <c r="W164" s="184"/>
      <c r="X164" s="184"/>
      <c r="Y164" s="184"/>
      <c r="Z164" s="184"/>
      <c r="AA164" s="184"/>
      <c r="AB164" s="184"/>
      <c r="AC164" s="184"/>
      <c r="AD164" s="123"/>
    </row>
    <row r="165" spans="1:30" ht="93">
      <c r="A165" s="62">
        <v>152</v>
      </c>
      <c r="B165" s="78" t="s">
        <v>768</v>
      </c>
      <c r="C165" s="78" t="s">
        <v>690</v>
      </c>
      <c r="D165" s="78" t="s">
        <v>846</v>
      </c>
      <c r="E165" s="78" t="s">
        <v>372</v>
      </c>
      <c r="F165" s="78" t="s">
        <v>901</v>
      </c>
      <c r="G165" s="78" t="s">
        <v>855</v>
      </c>
      <c r="H165" s="78" t="s">
        <v>1355</v>
      </c>
      <c r="I165" s="78" t="s">
        <v>631</v>
      </c>
      <c r="J165" s="65" t="s">
        <v>1463</v>
      </c>
      <c r="K165" s="144">
        <f>26404+251336</f>
        <v>277740</v>
      </c>
      <c r="L165" s="144">
        <f>26404+251336</f>
        <v>277740</v>
      </c>
      <c r="M165" s="144">
        <f>26404+251336</f>
        <v>277740</v>
      </c>
      <c r="N165" s="184"/>
      <c r="O165" s="184"/>
      <c r="P165" s="184"/>
      <c r="Q165" s="184"/>
      <c r="R165" s="184"/>
      <c r="S165" s="184"/>
      <c r="T165" s="184"/>
      <c r="U165" s="184"/>
      <c r="V165" s="184"/>
      <c r="W165" s="184"/>
      <c r="X165" s="184"/>
      <c r="Y165" s="184"/>
      <c r="Z165" s="184"/>
      <c r="AA165" s="184"/>
      <c r="AB165" s="184"/>
      <c r="AC165" s="184"/>
      <c r="AD165" s="123"/>
    </row>
    <row r="166" spans="1:30" ht="93">
      <c r="A166" s="62">
        <v>153</v>
      </c>
      <c r="B166" s="78" t="s">
        <v>768</v>
      </c>
      <c r="C166" s="78" t="s">
        <v>690</v>
      </c>
      <c r="D166" s="78" t="s">
        <v>846</v>
      </c>
      <c r="E166" s="78" t="s">
        <v>372</v>
      </c>
      <c r="F166" s="78" t="s">
        <v>901</v>
      </c>
      <c r="G166" s="78" t="s">
        <v>855</v>
      </c>
      <c r="H166" s="78" t="s">
        <v>378</v>
      </c>
      <c r="I166" s="78" t="s">
        <v>631</v>
      </c>
      <c r="J166" s="65" t="s">
        <v>1464</v>
      </c>
      <c r="K166" s="144">
        <v>26404</v>
      </c>
      <c r="L166" s="144">
        <v>26404</v>
      </c>
      <c r="M166" s="144">
        <v>26404</v>
      </c>
      <c r="N166" s="184"/>
      <c r="O166" s="184"/>
      <c r="P166" s="184"/>
      <c r="Q166" s="184"/>
      <c r="R166" s="184"/>
      <c r="S166" s="184"/>
      <c r="T166" s="184"/>
      <c r="U166" s="184"/>
      <c r="V166" s="184"/>
      <c r="W166" s="184"/>
      <c r="X166" s="184"/>
      <c r="Y166" s="184"/>
      <c r="Z166" s="184"/>
      <c r="AA166" s="184"/>
      <c r="AB166" s="184"/>
      <c r="AC166" s="184"/>
      <c r="AD166" s="123"/>
    </row>
    <row r="167" spans="1:30" ht="93">
      <c r="A167" s="62">
        <v>154</v>
      </c>
      <c r="B167" s="78" t="s">
        <v>768</v>
      </c>
      <c r="C167" s="78" t="s">
        <v>690</v>
      </c>
      <c r="D167" s="78" t="s">
        <v>846</v>
      </c>
      <c r="E167" s="78" t="s">
        <v>372</v>
      </c>
      <c r="F167" s="78" t="s">
        <v>901</v>
      </c>
      <c r="G167" s="78" t="s">
        <v>855</v>
      </c>
      <c r="H167" s="78" t="s">
        <v>1465</v>
      </c>
      <c r="I167" s="78" t="s">
        <v>631</v>
      </c>
      <c r="J167" s="65" t="s">
        <v>1466</v>
      </c>
      <c r="K167" s="144">
        <v>26404</v>
      </c>
      <c r="L167" s="144">
        <v>26404</v>
      </c>
      <c r="M167" s="144">
        <v>26404</v>
      </c>
      <c r="N167" s="184"/>
      <c r="O167" s="184"/>
      <c r="P167" s="184"/>
      <c r="Q167" s="184"/>
      <c r="R167" s="184"/>
      <c r="S167" s="184"/>
      <c r="T167" s="184"/>
      <c r="U167" s="184"/>
      <c r="V167" s="184"/>
      <c r="W167" s="184"/>
      <c r="X167" s="184"/>
      <c r="Y167" s="184"/>
      <c r="Z167" s="184"/>
      <c r="AA167" s="184"/>
      <c r="AB167" s="184"/>
      <c r="AC167" s="184"/>
      <c r="AD167" s="123"/>
    </row>
    <row r="168" spans="1:30" ht="93">
      <c r="A168" s="62">
        <v>155</v>
      </c>
      <c r="B168" s="78" t="s">
        <v>768</v>
      </c>
      <c r="C168" s="78" t="s">
        <v>690</v>
      </c>
      <c r="D168" s="78" t="s">
        <v>846</v>
      </c>
      <c r="E168" s="78" t="s">
        <v>372</v>
      </c>
      <c r="F168" s="78" t="s">
        <v>901</v>
      </c>
      <c r="G168" s="78" t="s">
        <v>855</v>
      </c>
      <c r="H168" s="78" t="s">
        <v>1467</v>
      </c>
      <c r="I168" s="78" t="s">
        <v>631</v>
      </c>
      <c r="J168" s="65" t="s">
        <v>1468</v>
      </c>
      <c r="K168" s="144">
        <f>26404+251336</f>
        <v>277740</v>
      </c>
      <c r="L168" s="144">
        <f>26404+251336</f>
        <v>277740</v>
      </c>
      <c r="M168" s="144">
        <f>26404+251336</f>
        <v>277740</v>
      </c>
      <c r="N168" s="184"/>
      <c r="O168" s="184"/>
      <c r="P168" s="184"/>
      <c r="Q168" s="184"/>
      <c r="R168" s="184"/>
      <c r="S168" s="184"/>
      <c r="T168" s="184"/>
      <c r="U168" s="184"/>
      <c r="V168" s="184"/>
      <c r="W168" s="184"/>
      <c r="X168" s="184"/>
      <c r="Y168" s="184"/>
      <c r="Z168" s="184"/>
      <c r="AA168" s="184"/>
      <c r="AB168" s="184"/>
      <c r="AC168" s="184"/>
      <c r="AD168" s="123"/>
    </row>
    <row r="169" spans="1:30" ht="93">
      <c r="A169" s="62">
        <v>156</v>
      </c>
      <c r="B169" s="78" t="s">
        <v>768</v>
      </c>
      <c r="C169" s="78" t="s">
        <v>690</v>
      </c>
      <c r="D169" s="78" t="s">
        <v>846</v>
      </c>
      <c r="E169" s="78" t="s">
        <v>372</v>
      </c>
      <c r="F169" s="78" t="s">
        <v>901</v>
      </c>
      <c r="G169" s="78" t="s">
        <v>855</v>
      </c>
      <c r="H169" s="78" t="s">
        <v>1356</v>
      </c>
      <c r="I169" s="78" t="s">
        <v>631</v>
      </c>
      <c r="J169" s="65" t="s">
        <v>1469</v>
      </c>
      <c r="K169" s="144">
        <v>26404</v>
      </c>
      <c r="L169" s="144">
        <v>26404</v>
      </c>
      <c r="M169" s="144">
        <v>26404</v>
      </c>
      <c r="N169" s="184"/>
      <c r="O169" s="184"/>
      <c r="P169" s="184"/>
      <c r="Q169" s="184"/>
      <c r="R169" s="184"/>
      <c r="S169" s="184"/>
      <c r="T169" s="184"/>
      <c r="U169" s="184"/>
      <c r="V169" s="184"/>
      <c r="W169" s="184"/>
      <c r="X169" s="184"/>
      <c r="Y169" s="184"/>
      <c r="Z169" s="184"/>
      <c r="AA169" s="184"/>
      <c r="AB169" s="184"/>
      <c r="AC169" s="184"/>
      <c r="AD169" s="123"/>
    </row>
    <row r="170" spans="1:29" s="194" customFormat="1" ht="21.75" customHeight="1">
      <c r="A170" s="387" t="s">
        <v>701</v>
      </c>
      <c r="B170" s="387"/>
      <c r="C170" s="387"/>
      <c r="D170" s="387"/>
      <c r="E170" s="387"/>
      <c r="F170" s="387"/>
      <c r="G170" s="387"/>
      <c r="H170" s="387"/>
      <c r="I170" s="387"/>
      <c r="J170" s="387"/>
      <c r="K170" s="193">
        <f>K14+K75</f>
        <v>710021147.12</v>
      </c>
      <c r="L170" s="193">
        <f>L14+L75</f>
        <v>671979719.12</v>
      </c>
      <c r="M170" s="193">
        <f>M14+M75</f>
        <v>665759816.12</v>
      </c>
      <c r="N170" s="190"/>
      <c r="O170" s="190"/>
      <c r="P170" s="190"/>
      <c r="Q170" s="190"/>
      <c r="R170" s="190"/>
      <c r="S170" s="190"/>
      <c r="T170" s="190"/>
      <c r="U170" s="190"/>
      <c r="V170" s="190"/>
      <c r="W170" s="190"/>
      <c r="X170" s="190"/>
      <c r="Y170" s="190"/>
      <c r="Z170" s="190"/>
      <c r="AA170" s="190"/>
      <c r="AB170" s="190"/>
      <c r="AC170" s="190"/>
    </row>
    <row r="171" spans="1:29" s="123" customFormat="1" ht="15">
      <c r="A171" s="176"/>
      <c r="B171" s="176"/>
      <c r="C171" s="176"/>
      <c r="D171" s="121"/>
      <c r="E171" s="176"/>
      <c r="F171" s="176"/>
      <c r="G171" s="176"/>
      <c r="H171" s="176"/>
      <c r="I171" s="176"/>
      <c r="J171" s="82"/>
      <c r="K171" s="172"/>
      <c r="L171" s="172"/>
      <c r="M171" s="172"/>
      <c r="N171" s="184"/>
      <c r="O171" s="184"/>
      <c r="P171" s="184"/>
      <c r="Q171" s="184"/>
      <c r="R171" s="184"/>
      <c r="S171" s="184"/>
      <c r="T171" s="184"/>
      <c r="U171" s="184"/>
      <c r="V171" s="184"/>
      <c r="W171" s="184"/>
      <c r="X171" s="184"/>
      <c r="Y171" s="184"/>
      <c r="Z171" s="184"/>
      <c r="AA171" s="184"/>
      <c r="AB171" s="184"/>
      <c r="AC171" s="184"/>
    </row>
    <row r="172" spans="1:29" s="123" customFormat="1" ht="15">
      <c r="A172" s="176"/>
      <c r="B172" s="176"/>
      <c r="C172" s="176"/>
      <c r="D172" s="121"/>
      <c r="E172" s="176"/>
      <c r="F172" s="176"/>
      <c r="G172" s="176"/>
      <c r="H172" s="176"/>
      <c r="I172" s="176"/>
      <c r="J172" s="82"/>
      <c r="K172" s="122"/>
      <c r="L172" s="122"/>
      <c r="M172" s="122"/>
      <c r="N172" s="189"/>
      <c r="O172" s="189"/>
      <c r="P172" s="189"/>
      <c r="Q172" s="184"/>
      <c r="R172" s="184"/>
      <c r="S172" s="184"/>
      <c r="T172" s="184"/>
      <c r="U172" s="184"/>
      <c r="V172" s="184"/>
      <c r="W172" s="184"/>
      <c r="X172" s="184"/>
      <c r="Y172" s="184"/>
      <c r="Z172" s="184"/>
      <c r="AA172" s="184"/>
      <c r="AB172" s="184"/>
      <c r="AC172" s="184"/>
    </row>
    <row r="173" spans="1:29" s="123" customFormat="1" ht="15.75" customHeight="1">
      <c r="A173" s="176"/>
      <c r="B173" s="176"/>
      <c r="C173" s="176"/>
      <c r="D173" s="121"/>
      <c r="E173" s="176"/>
      <c r="F173" s="176"/>
      <c r="G173" s="176"/>
      <c r="H173" s="176"/>
      <c r="I173" s="176"/>
      <c r="J173" s="82"/>
      <c r="K173" s="388"/>
      <c r="L173" s="389"/>
      <c r="M173" s="389"/>
      <c r="N173" s="184"/>
      <c r="O173" s="184"/>
      <c r="P173" s="184"/>
      <c r="Q173" s="184"/>
      <c r="R173" s="184"/>
      <c r="S173" s="184"/>
      <c r="T173" s="184"/>
      <c r="U173" s="184"/>
      <c r="V173" s="184"/>
      <c r="W173" s="184"/>
      <c r="X173" s="184"/>
      <c r="Y173" s="184"/>
      <c r="Z173" s="184"/>
      <c r="AA173" s="184"/>
      <c r="AB173" s="184"/>
      <c r="AC173" s="184"/>
    </row>
    <row r="174" spans="1:29" s="123" customFormat="1" ht="15.75" customHeight="1">
      <c r="A174" s="176"/>
      <c r="B174" s="176"/>
      <c r="C174" s="176"/>
      <c r="D174" s="121"/>
      <c r="E174" s="176"/>
      <c r="F174" s="176"/>
      <c r="G174" s="176"/>
      <c r="H174" s="176"/>
      <c r="I174" s="176"/>
      <c r="J174" s="82"/>
      <c r="K174" s="388"/>
      <c r="L174" s="390"/>
      <c r="M174" s="390"/>
      <c r="N174" s="184"/>
      <c r="O174" s="184"/>
      <c r="P174" s="184"/>
      <c r="Q174" s="184"/>
      <c r="R174" s="184"/>
      <c r="S174" s="184"/>
      <c r="T174" s="184"/>
      <c r="U174" s="184"/>
      <c r="V174" s="184"/>
      <c r="W174" s="184"/>
      <c r="X174" s="184"/>
      <c r="Y174" s="184"/>
      <c r="Z174" s="184"/>
      <c r="AA174" s="184"/>
      <c r="AB174" s="184"/>
      <c r="AC174" s="184"/>
    </row>
    <row r="175" spans="1:29" s="123" customFormat="1" ht="15.75" customHeight="1">
      <c r="A175" s="176"/>
      <c r="B175" s="176"/>
      <c r="C175" s="176"/>
      <c r="D175" s="121"/>
      <c r="E175" s="176"/>
      <c r="F175" s="176"/>
      <c r="G175" s="176"/>
      <c r="H175" s="176"/>
      <c r="I175" s="176"/>
      <c r="J175" s="82"/>
      <c r="K175" s="385"/>
      <c r="L175" s="391"/>
      <c r="M175" s="391"/>
      <c r="N175" s="190"/>
      <c r="O175" s="190"/>
      <c r="P175" s="190"/>
      <c r="Q175" s="184"/>
      <c r="R175" s="184"/>
      <c r="S175" s="184"/>
      <c r="T175" s="184"/>
      <c r="U175" s="184"/>
      <c r="V175" s="184"/>
      <c r="W175" s="184"/>
      <c r="X175" s="184"/>
      <c r="Y175" s="184"/>
      <c r="Z175" s="184"/>
      <c r="AA175" s="184"/>
      <c r="AB175" s="184"/>
      <c r="AC175" s="184"/>
    </row>
    <row r="176" spans="1:29" s="123" customFormat="1" ht="15.75" customHeight="1">
      <c r="A176" s="176"/>
      <c r="B176" s="176"/>
      <c r="C176" s="176"/>
      <c r="D176" s="121"/>
      <c r="E176" s="176"/>
      <c r="F176" s="176"/>
      <c r="G176" s="176"/>
      <c r="H176" s="176"/>
      <c r="I176" s="176"/>
      <c r="J176" s="82"/>
      <c r="K176" s="383"/>
      <c r="L176" s="392"/>
      <c r="M176" s="392"/>
      <c r="N176" s="184"/>
      <c r="O176" s="184"/>
      <c r="P176" s="184"/>
      <c r="Q176" s="184"/>
      <c r="R176" s="184"/>
      <c r="S176" s="184"/>
      <c r="T176" s="184"/>
      <c r="U176" s="184"/>
      <c r="V176" s="184"/>
      <c r="W176" s="184"/>
      <c r="X176" s="184"/>
      <c r="Y176" s="184"/>
      <c r="Z176" s="184"/>
      <c r="AA176" s="184"/>
      <c r="AB176" s="184"/>
      <c r="AC176" s="184"/>
    </row>
    <row r="177" spans="1:29" s="123" customFormat="1" ht="15.75" customHeight="1">
      <c r="A177" s="176"/>
      <c r="B177" s="176"/>
      <c r="C177" s="176"/>
      <c r="D177" s="121"/>
      <c r="E177" s="176"/>
      <c r="F177" s="176"/>
      <c r="G177" s="176"/>
      <c r="H177" s="176"/>
      <c r="I177" s="176"/>
      <c r="J177" s="82"/>
      <c r="K177" s="385"/>
      <c r="L177" s="386"/>
      <c r="M177" s="386"/>
      <c r="N177" s="190"/>
      <c r="O177" s="190"/>
      <c r="P177" s="190"/>
      <c r="Q177" s="184"/>
      <c r="R177" s="184"/>
      <c r="S177" s="184"/>
      <c r="T177" s="184"/>
      <c r="U177" s="184"/>
      <c r="V177" s="184"/>
      <c r="W177" s="184"/>
      <c r="X177" s="184"/>
      <c r="Y177" s="184"/>
      <c r="Z177" s="184"/>
      <c r="AA177" s="184"/>
      <c r="AB177" s="184"/>
      <c r="AC177" s="184"/>
    </row>
    <row r="178" spans="1:29" s="123" customFormat="1" ht="15.75" customHeight="1">
      <c r="A178" s="176"/>
      <c r="B178" s="176"/>
      <c r="C178" s="176"/>
      <c r="D178" s="121"/>
      <c r="E178" s="176"/>
      <c r="F178" s="176"/>
      <c r="G178" s="176"/>
      <c r="H178" s="176"/>
      <c r="I178" s="176"/>
      <c r="J178" s="82"/>
      <c r="K178" s="383"/>
      <c r="L178" s="384"/>
      <c r="M178" s="384"/>
      <c r="N178" s="184"/>
      <c r="O178" s="184"/>
      <c r="P178" s="184"/>
      <c r="Q178" s="184"/>
      <c r="R178" s="184"/>
      <c r="S178" s="184"/>
      <c r="T178" s="184"/>
      <c r="U178" s="184"/>
      <c r="V178" s="184"/>
      <c r="W178" s="184"/>
      <c r="X178" s="184"/>
      <c r="Y178" s="184"/>
      <c r="Z178" s="184"/>
      <c r="AA178" s="184"/>
      <c r="AB178" s="184"/>
      <c r="AC178" s="184"/>
    </row>
    <row r="179" spans="1:29" s="123" customFormat="1" ht="15.75" customHeight="1">
      <c r="A179" s="176"/>
      <c r="B179" s="176"/>
      <c r="C179" s="176"/>
      <c r="D179" s="121"/>
      <c r="E179" s="176"/>
      <c r="F179" s="176"/>
      <c r="G179" s="176"/>
      <c r="H179" s="176"/>
      <c r="I179" s="176"/>
      <c r="J179" s="82"/>
      <c r="K179" s="385"/>
      <c r="L179" s="386"/>
      <c r="M179" s="386"/>
      <c r="N179" s="190"/>
      <c r="O179" s="190"/>
      <c r="P179" s="190"/>
      <c r="Q179" s="184"/>
      <c r="R179" s="184"/>
      <c r="S179" s="184"/>
      <c r="T179" s="184"/>
      <c r="U179" s="184"/>
      <c r="V179" s="184"/>
      <c r="W179" s="184"/>
      <c r="X179" s="184"/>
      <c r="Y179" s="184"/>
      <c r="Z179" s="184"/>
      <c r="AA179" s="184"/>
      <c r="AB179" s="184"/>
      <c r="AC179" s="184"/>
    </row>
    <row r="180" spans="1:29" s="123" customFormat="1" ht="15">
      <c r="A180" s="176"/>
      <c r="B180" s="176"/>
      <c r="C180" s="176"/>
      <c r="D180" s="121"/>
      <c r="E180" s="176"/>
      <c r="F180" s="176"/>
      <c r="G180" s="176"/>
      <c r="H180" s="176"/>
      <c r="I180" s="176"/>
      <c r="J180" s="82"/>
      <c r="K180" s="172"/>
      <c r="L180" s="172"/>
      <c r="M180" s="172"/>
      <c r="N180" s="184"/>
      <c r="O180" s="184"/>
      <c r="P180" s="184"/>
      <c r="Q180" s="184"/>
      <c r="R180" s="184"/>
      <c r="S180" s="184"/>
      <c r="T180" s="184"/>
      <c r="U180" s="184"/>
      <c r="V180" s="184"/>
      <c r="W180" s="184"/>
      <c r="X180" s="184"/>
      <c r="Y180" s="184"/>
      <c r="Z180" s="184"/>
      <c r="AA180" s="184"/>
      <c r="AB180" s="184"/>
      <c r="AC180" s="184"/>
    </row>
    <row r="181" spans="1:29" s="123" customFormat="1" ht="15">
      <c r="A181" s="176"/>
      <c r="B181" s="176"/>
      <c r="C181" s="176"/>
      <c r="D181" s="121"/>
      <c r="E181" s="176"/>
      <c r="F181" s="176"/>
      <c r="G181" s="176"/>
      <c r="H181" s="176"/>
      <c r="I181" s="176"/>
      <c r="J181" s="82"/>
      <c r="K181" s="172"/>
      <c r="L181" s="172"/>
      <c r="M181" s="172"/>
      <c r="N181" s="184"/>
      <c r="O181" s="184"/>
      <c r="P181" s="184"/>
      <c r="Q181" s="184"/>
      <c r="R181" s="184"/>
      <c r="S181" s="184"/>
      <c r="T181" s="184"/>
      <c r="U181" s="184"/>
      <c r="V181" s="184"/>
      <c r="W181" s="184"/>
      <c r="X181" s="184"/>
      <c r="Y181" s="184"/>
      <c r="Z181" s="184"/>
      <c r="AA181" s="184"/>
      <c r="AB181" s="184"/>
      <c r="AC181" s="184"/>
    </row>
    <row r="182" spans="1:29" s="123" customFormat="1" ht="15">
      <c r="A182" s="176"/>
      <c r="B182" s="176"/>
      <c r="C182" s="176"/>
      <c r="D182" s="121"/>
      <c r="E182" s="176"/>
      <c r="F182" s="176"/>
      <c r="G182" s="176"/>
      <c r="H182" s="176"/>
      <c r="I182" s="176"/>
      <c r="J182" s="82"/>
      <c r="K182" s="172"/>
      <c r="L182" s="172"/>
      <c r="M182" s="172"/>
      <c r="N182" s="184"/>
      <c r="O182" s="184"/>
      <c r="P182" s="184"/>
      <c r="Q182" s="184"/>
      <c r="R182" s="184"/>
      <c r="S182" s="184"/>
      <c r="T182" s="184"/>
      <c r="U182" s="184"/>
      <c r="V182" s="184"/>
      <c r="W182" s="184"/>
      <c r="X182" s="184"/>
      <c r="Y182" s="184"/>
      <c r="Z182" s="184"/>
      <c r="AA182" s="184"/>
      <c r="AB182" s="184"/>
      <c r="AC182" s="184"/>
    </row>
    <row r="183" spans="1:29" s="123" customFormat="1" ht="15">
      <c r="A183" s="176"/>
      <c r="B183" s="176"/>
      <c r="C183" s="176"/>
      <c r="D183" s="121"/>
      <c r="E183" s="176"/>
      <c r="F183" s="176"/>
      <c r="G183" s="176"/>
      <c r="H183" s="176"/>
      <c r="I183" s="176"/>
      <c r="J183" s="82"/>
      <c r="K183" s="172"/>
      <c r="L183" s="172"/>
      <c r="M183" s="172"/>
      <c r="N183" s="184"/>
      <c r="O183" s="184"/>
      <c r="P183" s="184"/>
      <c r="Q183" s="184"/>
      <c r="R183" s="184"/>
      <c r="S183" s="184"/>
      <c r="T183" s="184"/>
      <c r="U183" s="184"/>
      <c r="V183" s="184"/>
      <c r="W183" s="184"/>
      <c r="X183" s="184"/>
      <c r="Y183" s="184"/>
      <c r="Z183" s="184"/>
      <c r="AA183" s="184"/>
      <c r="AB183" s="184"/>
      <c r="AC183" s="184"/>
    </row>
    <row r="184" spans="1:29" s="123" customFormat="1" ht="15">
      <c r="A184" s="176"/>
      <c r="B184" s="176"/>
      <c r="C184" s="176"/>
      <c r="D184" s="121"/>
      <c r="E184" s="176"/>
      <c r="F184" s="176"/>
      <c r="G184" s="176"/>
      <c r="H184" s="176"/>
      <c r="I184" s="176"/>
      <c r="J184" s="82"/>
      <c r="K184" s="172"/>
      <c r="L184" s="172"/>
      <c r="M184" s="172"/>
      <c r="N184" s="184"/>
      <c r="O184" s="184"/>
      <c r="P184" s="184"/>
      <c r="Q184" s="184"/>
      <c r="R184" s="184"/>
      <c r="S184" s="184"/>
      <c r="T184" s="184"/>
      <c r="U184" s="184"/>
      <c r="V184" s="184"/>
      <c r="W184" s="184"/>
      <c r="X184" s="184"/>
      <c r="Y184" s="184"/>
      <c r="Z184" s="184"/>
      <c r="AA184" s="184"/>
      <c r="AB184" s="184"/>
      <c r="AC184" s="184"/>
    </row>
    <row r="185" spans="1:29" s="123" customFormat="1" ht="15">
      <c r="A185" s="176"/>
      <c r="B185" s="176"/>
      <c r="C185" s="176"/>
      <c r="D185" s="121"/>
      <c r="E185" s="176"/>
      <c r="F185" s="176"/>
      <c r="G185" s="176"/>
      <c r="H185" s="176"/>
      <c r="I185" s="176"/>
      <c r="J185" s="82"/>
      <c r="K185" s="172"/>
      <c r="L185" s="172"/>
      <c r="M185" s="172"/>
      <c r="N185" s="184"/>
      <c r="O185" s="184"/>
      <c r="P185" s="184"/>
      <c r="Q185" s="184"/>
      <c r="R185" s="184"/>
      <c r="S185" s="184"/>
      <c r="T185" s="184"/>
      <c r="U185" s="184"/>
      <c r="V185" s="184"/>
      <c r="W185" s="184"/>
      <c r="X185" s="184"/>
      <c r="Y185" s="184"/>
      <c r="Z185" s="184"/>
      <c r="AA185" s="184"/>
      <c r="AB185" s="184"/>
      <c r="AC185" s="184"/>
    </row>
    <row r="186" spans="1:29" s="123" customFormat="1" ht="15">
      <c r="A186" s="176"/>
      <c r="B186" s="176"/>
      <c r="C186" s="176"/>
      <c r="D186" s="121"/>
      <c r="E186" s="176"/>
      <c r="F186" s="176"/>
      <c r="G186" s="176"/>
      <c r="H186" s="176"/>
      <c r="I186" s="176"/>
      <c r="J186" s="82"/>
      <c r="K186" s="172"/>
      <c r="L186" s="172"/>
      <c r="M186" s="172"/>
      <c r="N186" s="184"/>
      <c r="O186" s="184"/>
      <c r="P186" s="184"/>
      <c r="Q186" s="184"/>
      <c r="R186" s="184"/>
      <c r="S186" s="184"/>
      <c r="T186" s="184"/>
      <c r="U186" s="184"/>
      <c r="V186" s="184"/>
      <c r="W186" s="184"/>
      <c r="X186" s="184"/>
      <c r="Y186" s="184"/>
      <c r="Z186" s="184"/>
      <c r="AA186" s="184"/>
      <c r="AB186" s="184"/>
      <c r="AC186" s="184"/>
    </row>
    <row r="187" spans="1:29" s="123" customFormat="1" ht="15">
      <c r="A187" s="176"/>
      <c r="B187" s="176"/>
      <c r="C187" s="176"/>
      <c r="D187" s="121"/>
      <c r="E187" s="176"/>
      <c r="F187" s="176"/>
      <c r="G187" s="176"/>
      <c r="H187" s="176"/>
      <c r="I187" s="176"/>
      <c r="J187" s="82"/>
      <c r="K187" s="172"/>
      <c r="L187" s="172"/>
      <c r="M187" s="172"/>
      <c r="N187" s="184"/>
      <c r="O187" s="184"/>
      <c r="P187" s="184"/>
      <c r="Q187" s="184"/>
      <c r="R187" s="184"/>
      <c r="S187" s="184"/>
      <c r="T187" s="184"/>
      <c r="U187" s="184"/>
      <c r="V187" s="184"/>
      <c r="W187" s="184"/>
      <c r="X187" s="184"/>
      <c r="Y187" s="184"/>
      <c r="Z187" s="184"/>
      <c r="AA187" s="184"/>
      <c r="AB187" s="184"/>
      <c r="AC187" s="184"/>
    </row>
  </sheetData>
  <sheetProtection/>
  <autoFilter ref="A13:M217"/>
  <mergeCells count="43">
    <mergeCell ref="C5:E5"/>
    <mergeCell ref="C6:E6"/>
    <mergeCell ref="L1:M1"/>
    <mergeCell ref="L2:M2"/>
    <mergeCell ref="L3:M3"/>
    <mergeCell ref="L4:M4"/>
    <mergeCell ref="A8:M8"/>
    <mergeCell ref="A10:A12"/>
    <mergeCell ref="B10:I10"/>
    <mergeCell ref="J10:J12"/>
    <mergeCell ref="K10:K12"/>
    <mergeCell ref="L10:L12"/>
    <mergeCell ref="M10:M12"/>
    <mergeCell ref="N10:N12"/>
    <mergeCell ref="O10:Q12"/>
    <mergeCell ref="R10:R12"/>
    <mergeCell ref="S10:S12"/>
    <mergeCell ref="T10:T12"/>
    <mergeCell ref="U10:U12"/>
    <mergeCell ref="V10:V12"/>
    <mergeCell ref="W10:W12"/>
    <mergeCell ref="X10:X12"/>
    <mergeCell ref="Y10:Y12"/>
    <mergeCell ref="Z10:Z12"/>
    <mergeCell ref="AA10:AA12"/>
    <mergeCell ref="AB10:AB12"/>
    <mergeCell ref="AC10:AC12"/>
    <mergeCell ref="B11:B12"/>
    <mergeCell ref="C11:C12"/>
    <mergeCell ref="D11:D12"/>
    <mergeCell ref="E11:E12"/>
    <mergeCell ref="F11:F12"/>
    <mergeCell ref="G11:G12"/>
    <mergeCell ref="H11:H12"/>
    <mergeCell ref="I11:I12"/>
    <mergeCell ref="K178:M178"/>
    <mergeCell ref="K179:M179"/>
    <mergeCell ref="A170:J170"/>
    <mergeCell ref="K173:M173"/>
    <mergeCell ref="K174:M174"/>
    <mergeCell ref="K175:M175"/>
    <mergeCell ref="K176:M176"/>
    <mergeCell ref="K177:M177"/>
  </mergeCells>
  <printOptions/>
  <pageMargins left="0.7874015748031497" right="0.3937007874015748" top="0.3937007874015748" bottom="0.3937007874015748" header="0.5118110236220472" footer="0.5118110236220472"/>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FF00FF"/>
    <pageSetUpPr fitToPage="1"/>
  </sheetPr>
  <dimension ref="A1:F56"/>
  <sheetViews>
    <sheetView view="pageBreakPreview" zoomScale="70" zoomScaleSheetLayoutView="70" zoomScalePageLayoutView="0" workbookViewId="0" topLeftCell="A16">
      <selection activeCell="I52" sqref="I52"/>
    </sheetView>
  </sheetViews>
  <sheetFormatPr defaultColWidth="12.7109375" defaultRowHeight="15"/>
  <cols>
    <col min="1" max="1" width="7.7109375" style="23" customWidth="1"/>
    <col min="2" max="2" width="59.00390625" style="23" customWidth="1"/>
    <col min="3" max="3" width="18.8515625" style="26" customWidth="1"/>
    <col min="4" max="5" width="18.8515625" style="27" customWidth="1"/>
    <col min="6" max="6" width="17.7109375" style="27" customWidth="1"/>
    <col min="7" max="16384" width="12.7109375" style="23" customWidth="1"/>
  </cols>
  <sheetData>
    <row r="1" spans="5:6" ht="15" customHeight="1">
      <c r="E1" s="376" t="s">
        <v>589</v>
      </c>
      <c r="F1" s="376"/>
    </row>
    <row r="2" spans="5:6" ht="15" customHeight="1">
      <c r="E2" s="377" t="s">
        <v>1252</v>
      </c>
      <c r="F2" s="377"/>
    </row>
    <row r="3" spans="5:6" ht="15" customHeight="1">
      <c r="E3" s="377" t="s">
        <v>313</v>
      </c>
      <c r="F3" s="377"/>
    </row>
    <row r="4" spans="5:6" ht="15" customHeight="1">
      <c r="E4" s="411" t="s">
        <v>1511</v>
      </c>
      <c r="F4" s="411"/>
    </row>
    <row r="5" spans="5:6" ht="15" customHeight="1">
      <c r="E5" s="124"/>
      <c r="F5" s="124"/>
    </row>
    <row r="6" spans="1:6" ht="45.75" customHeight="1">
      <c r="A6" s="407" t="s">
        <v>1333</v>
      </c>
      <c r="B6" s="408"/>
      <c r="C6" s="408"/>
      <c r="D6" s="408"/>
      <c r="E6" s="408"/>
      <c r="F6" s="408"/>
    </row>
    <row r="7" spans="1:6" ht="12.75">
      <c r="A7" s="409"/>
      <c r="B7" s="410"/>
      <c r="C7" s="410"/>
      <c r="D7" s="410"/>
      <c r="E7" s="410"/>
      <c r="F7" s="410"/>
    </row>
    <row r="8" spans="1:6" ht="12.75">
      <c r="A8" s="38"/>
      <c r="B8" s="39"/>
      <c r="C8" s="40"/>
      <c r="D8" s="41"/>
      <c r="E8" s="41"/>
      <c r="F8" s="37" t="s">
        <v>273</v>
      </c>
    </row>
    <row r="9" spans="1:6" s="24" customFormat="1" ht="26.25">
      <c r="A9" s="42" t="s">
        <v>686</v>
      </c>
      <c r="B9" s="43" t="s">
        <v>699</v>
      </c>
      <c r="C9" s="44" t="s">
        <v>8</v>
      </c>
      <c r="D9" s="45" t="s">
        <v>1096</v>
      </c>
      <c r="E9" s="45" t="s">
        <v>1198</v>
      </c>
      <c r="F9" s="45" t="s">
        <v>1330</v>
      </c>
    </row>
    <row r="10" spans="1:6" s="25" customFormat="1" ht="12.75">
      <c r="A10" s="46"/>
      <c r="B10" s="47">
        <v>1</v>
      </c>
      <c r="C10" s="48">
        <v>2</v>
      </c>
      <c r="D10" s="49">
        <v>3</v>
      </c>
      <c r="E10" s="49">
        <v>4</v>
      </c>
      <c r="F10" s="49">
        <v>5</v>
      </c>
    </row>
    <row r="11" spans="1:6" s="51" customFormat="1" ht="12.75">
      <c r="A11" s="30" t="s">
        <v>687</v>
      </c>
      <c r="B11" s="50" t="s">
        <v>691</v>
      </c>
      <c r="C11" s="35" t="s">
        <v>9</v>
      </c>
      <c r="D11" s="34">
        <f>SUM(D12:D18)</f>
        <v>53830144</v>
      </c>
      <c r="E11" s="34">
        <f>SUM(E12:E18)</f>
        <v>44457540</v>
      </c>
      <c r="F11" s="34">
        <f>SUM(F12:F18)</f>
        <v>42296132</v>
      </c>
    </row>
    <row r="12" spans="1:6" s="24" customFormat="1" ht="26.25">
      <c r="A12" s="30" t="s">
        <v>690</v>
      </c>
      <c r="B12" s="36" t="s">
        <v>26</v>
      </c>
      <c r="C12" s="33" t="s">
        <v>278</v>
      </c>
      <c r="D12" s="31">
        <f>'№4 вед 2022-2024'!G29</f>
        <v>1897379</v>
      </c>
      <c r="E12" s="31">
        <f>'№4 вед 2022-2024'!H29</f>
        <v>1897379</v>
      </c>
      <c r="F12" s="31">
        <f>'№4 вед 2022-2024'!I29</f>
        <v>1897379</v>
      </c>
    </row>
    <row r="13" spans="1:6" s="24" customFormat="1" ht="39">
      <c r="A13" s="30" t="s">
        <v>692</v>
      </c>
      <c r="B13" s="36" t="s">
        <v>698</v>
      </c>
      <c r="C13" s="33" t="s">
        <v>279</v>
      </c>
      <c r="D13" s="31">
        <f>'№4 вед 2022-2024'!G14</f>
        <v>2268563</v>
      </c>
      <c r="E13" s="31">
        <f>'№4 вед 2022-2024'!H14</f>
        <v>2268563</v>
      </c>
      <c r="F13" s="31">
        <f>'№4 вед 2022-2024'!I14</f>
        <v>2268563</v>
      </c>
    </row>
    <row r="14" spans="1:6" s="24" customFormat="1" ht="39">
      <c r="A14" s="30" t="s">
        <v>446</v>
      </c>
      <c r="B14" s="36" t="s">
        <v>534</v>
      </c>
      <c r="C14" s="33" t="s">
        <v>280</v>
      </c>
      <c r="D14" s="31">
        <f>'№4 вед 2022-2024'!G35</f>
        <v>32319551</v>
      </c>
      <c r="E14" s="31">
        <f>'№4 вед 2022-2024'!H35</f>
        <v>27725587</v>
      </c>
      <c r="F14" s="31">
        <f>'№4 вед 2022-2024'!I35</f>
        <v>26142617</v>
      </c>
    </row>
    <row r="15" spans="1:6" s="24" customFormat="1" ht="12.75">
      <c r="A15" s="30" t="s">
        <v>447</v>
      </c>
      <c r="B15" s="32" t="s">
        <v>924</v>
      </c>
      <c r="C15" s="33" t="s">
        <v>925</v>
      </c>
      <c r="D15" s="31">
        <f>'№4 вед 2022-2024'!G62</f>
        <v>59900</v>
      </c>
      <c r="E15" s="31">
        <f>'№4 вед 2022-2024'!H62</f>
        <v>2100</v>
      </c>
      <c r="F15" s="31">
        <f>'№4 вед 2022-2024'!I62</f>
        <v>0</v>
      </c>
    </row>
    <row r="16" spans="1:6" s="24" customFormat="1" ht="26.25">
      <c r="A16" s="30" t="s">
        <v>448</v>
      </c>
      <c r="B16" s="36" t="s">
        <v>679</v>
      </c>
      <c r="C16" s="33" t="s">
        <v>281</v>
      </c>
      <c r="D16" s="31">
        <f>'№4 вед 2022-2024'!G203+'№4 вед 2022-2024'!G441</f>
        <v>11233659</v>
      </c>
      <c r="E16" s="31">
        <f>'№4 вед 2022-2024'!H203+'№4 вед 2022-2024'!H441</f>
        <v>8988411</v>
      </c>
      <c r="F16" s="31">
        <f>'№4 вед 2022-2024'!I203+'№4 вед 2022-2024'!I441</f>
        <v>8637523</v>
      </c>
    </row>
    <row r="17" spans="1:6" s="24" customFormat="1" ht="12.75">
      <c r="A17" s="30" t="s">
        <v>449</v>
      </c>
      <c r="B17" s="36" t="s">
        <v>464</v>
      </c>
      <c r="C17" s="33" t="s">
        <v>766</v>
      </c>
      <c r="D17" s="31">
        <f>'№4 вед 2022-2024'!G68</f>
        <v>200000</v>
      </c>
      <c r="E17" s="31">
        <f>'№4 вед 2022-2024'!H68</f>
        <v>200000</v>
      </c>
      <c r="F17" s="31">
        <f>'№4 вед 2022-2024'!I68</f>
        <v>200000</v>
      </c>
    </row>
    <row r="18" spans="1:6" s="24" customFormat="1" ht="12.75">
      <c r="A18" s="30" t="s">
        <v>450</v>
      </c>
      <c r="B18" s="52" t="s">
        <v>165</v>
      </c>
      <c r="C18" s="33" t="s">
        <v>584</v>
      </c>
      <c r="D18" s="31">
        <f>'№4 вед 2022-2024'!G74+'№4 вед 2022-2024'!G455</f>
        <v>5851092</v>
      </c>
      <c r="E18" s="31">
        <f>'№4 вед 2022-2024'!H74+'№4 вед 2022-2024'!H455</f>
        <v>3375500</v>
      </c>
      <c r="F18" s="31">
        <f>'№4 вед 2022-2024'!I74+'№4 вед 2022-2024'!I455</f>
        <v>3150050</v>
      </c>
    </row>
    <row r="19" spans="1:6" s="51" customFormat="1" ht="12.75">
      <c r="A19" s="30" t="s">
        <v>451</v>
      </c>
      <c r="B19" s="53" t="s">
        <v>602</v>
      </c>
      <c r="C19" s="35" t="s">
        <v>43</v>
      </c>
      <c r="D19" s="34">
        <f>D20</f>
        <v>1056900</v>
      </c>
      <c r="E19" s="34">
        <f>E20</f>
        <v>1113000</v>
      </c>
      <c r="F19" s="34">
        <f>F20</f>
        <v>0</v>
      </c>
    </row>
    <row r="20" spans="1:6" s="24" customFormat="1" ht="12.75">
      <c r="A20" s="30" t="s">
        <v>452</v>
      </c>
      <c r="B20" s="36" t="s">
        <v>42</v>
      </c>
      <c r="C20" s="33" t="s">
        <v>44</v>
      </c>
      <c r="D20" s="31">
        <f>'№4 вед 2022-2024'!G462</f>
        <v>1056900</v>
      </c>
      <c r="E20" s="31">
        <f>'№4 вед 2022-2024'!H461</f>
        <v>1113000</v>
      </c>
      <c r="F20" s="31">
        <f>'№4 вед 2022-2024'!I462</f>
        <v>0</v>
      </c>
    </row>
    <row r="21" spans="1:6" s="54" customFormat="1" ht="12.75">
      <c r="A21" s="30" t="s">
        <v>453</v>
      </c>
      <c r="B21" s="53" t="s">
        <v>607</v>
      </c>
      <c r="C21" s="35" t="s">
        <v>320</v>
      </c>
      <c r="D21" s="34">
        <f>D22</f>
        <v>4086320</v>
      </c>
      <c r="E21" s="34">
        <f>E22</f>
        <v>3515786</v>
      </c>
      <c r="F21" s="34">
        <f>F22</f>
        <v>3218216</v>
      </c>
    </row>
    <row r="22" spans="1:6" ht="26.25">
      <c r="A22" s="30" t="s">
        <v>454</v>
      </c>
      <c r="B22" s="100" t="s">
        <v>1185</v>
      </c>
      <c r="C22" s="33" t="s">
        <v>1054</v>
      </c>
      <c r="D22" s="31">
        <f>'№4 вед 2022-2024'!G121</f>
        <v>4086320</v>
      </c>
      <c r="E22" s="31">
        <f>'№4 вед 2022-2024'!H121</f>
        <v>3515786</v>
      </c>
      <c r="F22" s="31">
        <f>'№4 вед 2022-2024'!I121</f>
        <v>3218216</v>
      </c>
    </row>
    <row r="23" spans="1:6" s="60" customFormat="1" ht="12.75">
      <c r="A23" s="30" t="s">
        <v>295</v>
      </c>
      <c r="B23" s="50" t="s">
        <v>468</v>
      </c>
      <c r="C23" s="35" t="s">
        <v>10</v>
      </c>
      <c r="D23" s="34">
        <f>SUM(D24:D26)</f>
        <v>26057640</v>
      </c>
      <c r="E23" s="34">
        <f>SUM(E24:E26)</f>
        <v>22694860</v>
      </c>
      <c r="F23" s="34">
        <f>SUM(F24:F26)</f>
        <v>21132070</v>
      </c>
    </row>
    <row r="24" spans="1:6" s="24" customFormat="1" ht="12.75">
      <c r="A24" s="30" t="s">
        <v>455</v>
      </c>
      <c r="B24" s="36" t="s">
        <v>469</v>
      </c>
      <c r="C24" s="33" t="s">
        <v>282</v>
      </c>
      <c r="D24" s="31">
        <f>'№4 вед 2022-2024'!G135</f>
        <v>2234000</v>
      </c>
      <c r="E24" s="31">
        <f>'№4 вед 2022-2024'!H135</f>
        <v>2234000</v>
      </c>
      <c r="F24" s="31">
        <f>'№4 вед 2022-2024'!I135</f>
        <v>2234000</v>
      </c>
    </row>
    <row r="25" spans="1:6" s="24" customFormat="1" ht="12.75">
      <c r="A25" s="30" t="s">
        <v>456</v>
      </c>
      <c r="B25" s="36" t="s">
        <v>765</v>
      </c>
      <c r="C25" s="33" t="s">
        <v>283</v>
      </c>
      <c r="D25" s="31">
        <f>'№4 вед 2022-2024'!G143</f>
        <v>22511240</v>
      </c>
      <c r="E25" s="31">
        <f>'№4 вед 2022-2024'!H143</f>
        <v>19148460</v>
      </c>
      <c r="F25" s="31">
        <f>'№4 вед 2022-2024'!I143</f>
        <v>17585670</v>
      </c>
    </row>
    <row r="26" spans="1:6" s="24" customFormat="1" ht="12.75">
      <c r="A26" s="30" t="s">
        <v>458</v>
      </c>
      <c r="B26" s="36" t="s">
        <v>576</v>
      </c>
      <c r="C26" s="33" t="s">
        <v>284</v>
      </c>
      <c r="D26" s="31">
        <f>'№4 вед 2022-2024'!G152</f>
        <v>1312400</v>
      </c>
      <c r="E26" s="31">
        <f>'№4 вед 2022-2024'!H152</f>
        <v>1312400</v>
      </c>
      <c r="F26" s="31">
        <f>'№4 вед 2022-2024'!I152</f>
        <v>1312400</v>
      </c>
    </row>
    <row r="27" spans="1:6" s="59" customFormat="1" ht="12.75">
      <c r="A27" s="30" t="s">
        <v>459</v>
      </c>
      <c r="B27" s="50" t="s">
        <v>369</v>
      </c>
      <c r="C27" s="35" t="s">
        <v>11</v>
      </c>
      <c r="D27" s="34">
        <f>D28+D29</f>
        <v>6967200</v>
      </c>
      <c r="E27" s="34">
        <f>E28+E29</f>
        <v>6967200</v>
      </c>
      <c r="F27" s="34">
        <f>F28+F29</f>
        <v>6967200</v>
      </c>
    </row>
    <row r="28" spans="1:6" s="24" customFormat="1" ht="12.75">
      <c r="A28" s="30" t="s">
        <v>465</v>
      </c>
      <c r="B28" s="55" t="s">
        <v>800</v>
      </c>
      <c r="C28" s="33" t="s">
        <v>801</v>
      </c>
      <c r="D28" s="31">
        <f>'№4 вед 2022-2024'!G172</f>
        <v>62000</v>
      </c>
      <c r="E28" s="31">
        <f>'№4 вед 2022-2024'!H172</f>
        <v>62000</v>
      </c>
      <c r="F28" s="31">
        <f>'№4 вед 2022-2024'!I172</f>
        <v>62000</v>
      </c>
    </row>
    <row r="29" spans="1:6" s="24" customFormat="1" ht="12.75">
      <c r="A29" s="30" t="s">
        <v>466</v>
      </c>
      <c r="B29" s="100" t="s">
        <v>551</v>
      </c>
      <c r="C29" s="101" t="s">
        <v>562</v>
      </c>
      <c r="D29" s="31">
        <f>'№4 вед 2022-2024'!G178</f>
        <v>6905200</v>
      </c>
      <c r="E29" s="31">
        <f>'№4 вед 2022-2024'!H178</f>
        <v>6905200</v>
      </c>
      <c r="F29" s="31">
        <f>'№4 вед 2022-2024'!I178</f>
        <v>6905200</v>
      </c>
    </row>
    <row r="30" spans="1:6" s="51" customFormat="1" ht="12.75">
      <c r="A30" s="30" t="s">
        <v>470</v>
      </c>
      <c r="B30" s="50" t="s">
        <v>445</v>
      </c>
      <c r="C30" s="35" t="s">
        <v>12</v>
      </c>
      <c r="D30" s="34">
        <f>D31+D32+D33+D34+D35</f>
        <v>386161765</v>
      </c>
      <c r="E30" s="34">
        <f>E31+E32+E33+E34+E35</f>
        <v>356580450</v>
      </c>
      <c r="F30" s="34">
        <f>F31+F32+F33+F34+F35</f>
        <v>333717340</v>
      </c>
    </row>
    <row r="31" spans="1:6" s="24" customFormat="1" ht="12.75">
      <c r="A31" s="30" t="s">
        <v>762</v>
      </c>
      <c r="B31" s="36" t="s">
        <v>324</v>
      </c>
      <c r="C31" s="33" t="s">
        <v>285</v>
      </c>
      <c r="D31" s="31">
        <f>'№4 вед 2022-2024'!G306</f>
        <v>101999100</v>
      </c>
      <c r="E31" s="31">
        <f>'№4 вед 2022-2024'!H306</f>
        <v>94912100</v>
      </c>
      <c r="F31" s="31">
        <f>'№4 вед 2022-2024'!I306</f>
        <v>91092100</v>
      </c>
    </row>
    <row r="32" spans="1:6" s="24" customFormat="1" ht="12.75">
      <c r="A32" s="30" t="s">
        <v>763</v>
      </c>
      <c r="B32" s="36" t="s">
        <v>306</v>
      </c>
      <c r="C32" s="33" t="s">
        <v>286</v>
      </c>
      <c r="D32" s="31">
        <f>'№4 вед 2022-2024'!G318</f>
        <v>227175700</v>
      </c>
      <c r="E32" s="31">
        <f>'№4 вед 2022-2024'!H318</f>
        <v>212697925</v>
      </c>
      <c r="F32" s="31">
        <f>'№4 вед 2022-2024'!I318</f>
        <v>196100250</v>
      </c>
    </row>
    <row r="33" spans="1:6" s="24" customFormat="1" ht="12.75">
      <c r="A33" s="30" t="s">
        <v>764</v>
      </c>
      <c r="B33" s="55" t="s">
        <v>825</v>
      </c>
      <c r="C33" s="33" t="s">
        <v>826</v>
      </c>
      <c r="D33" s="31">
        <f>'№4 вед 2022-2024'!G223+'№4 вед 2022-2024'!G342</f>
        <v>24698769</v>
      </c>
      <c r="E33" s="31">
        <f>'№4 вед 2022-2024'!H223+'№4 вед 2022-2024'!H342</f>
        <v>22907555</v>
      </c>
      <c r="F33" s="31">
        <f>'№4 вед 2022-2024'!I342+'№4 вед 2022-2024'!I223</f>
        <v>22076350</v>
      </c>
    </row>
    <row r="34" spans="1:6" s="24" customFormat="1" ht="12.75">
      <c r="A34" s="30" t="s">
        <v>700</v>
      </c>
      <c r="B34" s="36" t="s">
        <v>827</v>
      </c>
      <c r="C34" s="33" t="s">
        <v>287</v>
      </c>
      <c r="D34" s="31">
        <f>'№4 вед 2022-2024'!G229+'№4 вед 2022-2024'!G369</f>
        <v>5427696</v>
      </c>
      <c r="E34" s="31">
        <f>'№4 вед 2022-2024'!H229+'№4 вед 2022-2024'!H369</f>
        <v>4985120</v>
      </c>
      <c r="F34" s="31">
        <f>'№4 вед 2022-2024'!I369+'№4 вед 2022-2024'!I229</f>
        <v>4883640</v>
      </c>
    </row>
    <row r="35" spans="1:6" s="24" customFormat="1" ht="12.75">
      <c r="A35" s="30" t="s">
        <v>575</v>
      </c>
      <c r="B35" s="36" t="s">
        <v>307</v>
      </c>
      <c r="C35" s="33" t="s">
        <v>288</v>
      </c>
      <c r="D35" s="31">
        <f>'№4 вед 2022-2024'!G387</f>
        <v>26860500</v>
      </c>
      <c r="E35" s="31">
        <f>'№4 вед 2022-2024'!H387</f>
        <v>21077750</v>
      </c>
      <c r="F35" s="31">
        <f>'№4 вед 2022-2024'!I387</f>
        <v>19565000</v>
      </c>
    </row>
    <row r="36" spans="1:6" s="51" customFormat="1" ht="12.75">
      <c r="A36" s="30" t="s">
        <v>297</v>
      </c>
      <c r="B36" s="53" t="s">
        <v>585</v>
      </c>
      <c r="C36" s="35" t="s">
        <v>13</v>
      </c>
      <c r="D36" s="34">
        <f>D37+D38</f>
        <v>91465060</v>
      </c>
      <c r="E36" s="34">
        <f>E37+E38</f>
        <v>81582794</v>
      </c>
      <c r="F36" s="34">
        <f>F37+F38</f>
        <v>97324394</v>
      </c>
    </row>
    <row r="37" spans="1:6" s="24" customFormat="1" ht="12.75">
      <c r="A37" s="30" t="s">
        <v>298</v>
      </c>
      <c r="B37" s="36" t="s">
        <v>311</v>
      </c>
      <c r="C37" s="33" t="s">
        <v>289</v>
      </c>
      <c r="D37" s="31">
        <f>'№4 вед 2022-2024'!G250</f>
        <v>60700429</v>
      </c>
      <c r="E37" s="31">
        <f>'№4 вед 2022-2024'!H250</f>
        <v>57080064</v>
      </c>
      <c r="F37" s="31">
        <f>'№4 вед 2022-2024'!I250</f>
        <v>56048334</v>
      </c>
    </row>
    <row r="38" spans="1:6" s="24" customFormat="1" ht="12.75">
      <c r="A38" s="30" t="s">
        <v>299</v>
      </c>
      <c r="B38" s="36" t="s">
        <v>377</v>
      </c>
      <c r="C38" s="33" t="s">
        <v>376</v>
      </c>
      <c r="D38" s="31">
        <f>'№4 вед 2022-2024'!G273</f>
        <v>30764631</v>
      </c>
      <c r="E38" s="31">
        <f>'№4 вед 2022-2024'!H273</f>
        <v>24502730</v>
      </c>
      <c r="F38" s="31">
        <f>'№4 вед 2022-2024'!I273</f>
        <v>41276060</v>
      </c>
    </row>
    <row r="39" spans="1:6" s="51" customFormat="1" ht="12.75">
      <c r="A39" s="30" t="s">
        <v>300</v>
      </c>
      <c r="B39" s="50" t="s">
        <v>308</v>
      </c>
      <c r="C39" s="35" t="s">
        <v>14</v>
      </c>
      <c r="D39" s="34">
        <f>D40+D41+D42+D43</f>
        <v>14747329.120000001</v>
      </c>
      <c r="E39" s="34">
        <f>E40+E41+E42+E43</f>
        <v>14551628.120000001</v>
      </c>
      <c r="F39" s="34">
        <f>F40+F41+F42+F43</f>
        <v>11145928.120000001</v>
      </c>
    </row>
    <row r="40" spans="1:6" s="24" customFormat="1" ht="12.75">
      <c r="A40" s="30" t="s">
        <v>301</v>
      </c>
      <c r="B40" s="36" t="s">
        <v>275</v>
      </c>
      <c r="C40" s="33" t="s">
        <v>290</v>
      </c>
      <c r="D40" s="31">
        <f>'№4 вед 2022-2024'!G185</f>
        <v>2364529.12</v>
      </c>
      <c r="E40" s="31">
        <f>'№4 вед 2022-2024'!H185</f>
        <v>2364528.12</v>
      </c>
      <c r="F40" s="31">
        <f>'№4 вед 2022-2024'!I185</f>
        <v>2364528.12</v>
      </c>
    </row>
    <row r="41" spans="1:6" s="24" customFormat="1" ht="12.75">
      <c r="A41" s="30" t="s">
        <v>370</v>
      </c>
      <c r="B41" s="36" t="s">
        <v>309</v>
      </c>
      <c r="C41" s="33" t="s">
        <v>291</v>
      </c>
      <c r="D41" s="31">
        <f>'№4 вед 2022-2024'!G418</f>
        <v>10033800</v>
      </c>
      <c r="E41" s="31">
        <f>'№4 вед 2022-2024'!H418</f>
        <v>9838100</v>
      </c>
      <c r="F41" s="31">
        <f>'№4 вед 2022-2024'!I418</f>
        <v>6432400</v>
      </c>
    </row>
    <row r="42" spans="1:6" s="24" customFormat="1" ht="12.75">
      <c r="A42" s="30" t="s">
        <v>302</v>
      </c>
      <c r="B42" s="36" t="s">
        <v>359</v>
      </c>
      <c r="C42" s="33" t="s">
        <v>6</v>
      </c>
      <c r="D42" s="31">
        <f>'№4 вед 2022-2024'!G431</f>
        <v>1611800</v>
      </c>
      <c r="E42" s="31">
        <f>'№4 вед 2022-2024'!H431</f>
        <v>1611800</v>
      </c>
      <c r="F42" s="31">
        <f>'№4 вед 2022-2024'!I431</f>
        <v>1611800</v>
      </c>
    </row>
    <row r="43" spans="1:6" s="24" customFormat="1" ht="12.75">
      <c r="A43" s="30" t="s">
        <v>303</v>
      </c>
      <c r="B43" s="36" t="s">
        <v>357</v>
      </c>
      <c r="C43" s="33" t="s">
        <v>7</v>
      </c>
      <c r="D43" s="31">
        <f>'№4 вед 2022-2024'!G194</f>
        <v>737200</v>
      </c>
      <c r="E43" s="31">
        <f>'№4 вед 2022-2024'!H194</f>
        <v>737200</v>
      </c>
      <c r="F43" s="31">
        <f>'№4 вед 2022-2024'!I194</f>
        <v>737200</v>
      </c>
    </row>
    <row r="44" spans="1:6" s="51" customFormat="1" ht="12.75">
      <c r="A44" s="30" t="s">
        <v>304</v>
      </c>
      <c r="B44" s="53" t="s">
        <v>277</v>
      </c>
      <c r="C44" s="35" t="s">
        <v>15</v>
      </c>
      <c r="D44" s="34">
        <f>D45</f>
        <v>4669476</v>
      </c>
      <c r="E44" s="34">
        <f>E45</f>
        <v>4787900</v>
      </c>
      <c r="F44" s="34">
        <f>F45</f>
        <v>4606500</v>
      </c>
    </row>
    <row r="45" spans="1:6" s="24" customFormat="1" ht="12.75">
      <c r="A45" s="30" t="s">
        <v>305</v>
      </c>
      <c r="B45" s="36" t="s">
        <v>383</v>
      </c>
      <c r="C45" s="33" t="s">
        <v>378</v>
      </c>
      <c r="D45" s="31">
        <f>'№4 вед 2022-2024'!G291</f>
        <v>4669476</v>
      </c>
      <c r="E45" s="31">
        <f>'№4 вед 2022-2024'!H291</f>
        <v>4787900</v>
      </c>
      <c r="F45" s="31">
        <f>'№4 вед 2022-2024'!I291</f>
        <v>4606500</v>
      </c>
    </row>
    <row r="46" spans="1:6" s="51" customFormat="1" ht="26.25">
      <c r="A46" s="30" t="s">
        <v>371</v>
      </c>
      <c r="B46" s="56" t="s">
        <v>726</v>
      </c>
      <c r="C46" s="35" t="s">
        <v>703</v>
      </c>
      <c r="D46" s="34">
        <f>D47+D48</f>
        <v>120979313</v>
      </c>
      <c r="E46" s="34">
        <f>E47+E48</f>
        <v>126051831</v>
      </c>
      <c r="F46" s="34">
        <f>F47+F48</f>
        <v>125857916</v>
      </c>
    </row>
    <row r="47" spans="1:6" s="24" customFormat="1" ht="26.25">
      <c r="A47" s="30" t="s">
        <v>372</v>
      </c>
      <c r="B47" s="29" t="s">
        <v>565</v>
      </c>
      <c r="C47" s="33" t="s">
        <v>561</v>
      </c>
      <c r="D47" s="31">
        <f>'№4 вед 2022-2024'!G469</f>
        <v>38037062</v>
      </c>
      <c r="E47" s="31">
        <f>'№4 вед 2022-2024'!H469</f>
        <v>34607062</v>
      </c>
      <c r="F47" s="31">
        <f>'№4 вед 2022-2024'!I469</f>
        <v>34607062</v>
      </c>
    </row>
    <row r="48" spans="1:6" s="24" customFormat="1" ht="12.75">
      <c r="A48" s="30" t="s">
        <v>373</v>
      </c>
      <c r="B48" s="32" t="s">
        <v>314</v>
      </c>
      <c r="C48" s="57" t="s">
        <v>141</v>
      </c>
      <c r="D48" s="58">
        <f>'№4 вед 2022-2024'!G478</f>
        <v>82942251</v>
      </c>
      <c r="E48" s="58">
        <f>'№4 вед 2022-2024'!H478</f>
        <v>91444769</v>
      </c>
      <c r="F48" s="31">
        <f>'№4 вед 2022-2024'!I478</f>
        <v>91250854</v>
      </c>
    </row>
    <row r="49" spans="1:6" s="24" customFormat="1" ht="12.75">
      <c r="A49" s="30" t="s">
        <v>18</v>
      </c>
      <c r="B49" s="29" t="s">
        <v>830</v>
      </c>
      <c r="C49" s="57"/>
      <c r="D49" s="58"/>
      <c r="E49" s="58">
        <f>'№4 вед 2022-2024'!H484</f>
        <v>9676730</v>
      </c>
      <c r="F49" s="31">
        <f>'№4 вед 2022-2024'!I484</f>
        <v>19494120</v>
      </c>
    </row>
    <row r="50" spans="1:6" s="59" customFormat="1" ht="12.75">
      <c r="A50" s="30" t="s">
        <v>19</v>
      </c>
      <c r="B50" s="50" t="s">
        <v>164</v>
      </c>
      <c r="C50" s="35"/>
      <c r="D50" s="34">
        <f>D11+D19+D21+D23+D27+D30+D36+D39+D44+D46</f>
        <v>710021147.12</v>
      </c>
      <c r="E50" s="34">
        <f>E11+E19+E21+E23+E27+E30+E36+E39+E44+E46+E49</f>
        <v>671979719.12</v>
      </c>
      <c r="F50" s="34">
        <f>F11+F19+F21+F23+F27+F30+F36+F39+F44+F46+F49</f>
        <v>665759816.12</v>
      </c>
    </row>
    <row r="52" spans="2:6" ht="12.75">
      <c r="B52" s="23" t="s">
        <v>1254</v>
      </c>
      <c r="D52" s="27">
        <f>'№4 вед 2022-2024'!G485</f>
        <v>710021147.12</v>
      </c>
      <c r="E52" s="27">
        <f>'№4 вед 2022-2024'!H485</f>
        <v>671979719.12</v>
      </c>
      <c r="F52" s="27">
        <f>'№4 вед 2022-2024'!I485</f>
        <v>665759816.12</v>
      </c>
    </row>
    <row r="53" spans="2:6" ht="12.75">
      <c r="B53" s="23" t="s">
        <v>1255</v>
      </c>
      <c r="D53" s="27">
        <f>D50-D52</f>
        <v>0</v>
      </c>
      <c r="E53" s="27">
        <f>E50-E52</f>
        <v>0</v>
      </c>
      <c r="F53" s="27">
        <f>F50-F52</f>
        <v>0</v>
      </c>
    </row>
    <row r="55" spans="2:6" ht="12.75">
      <c r="B55" s="23" t="s">
        <v>1326</v>
      </c>
      <c r="D55" s="27">
        <f>'№5 (ЦСР,ВР,РП)2021-2023'!F641</f>
        <v>710021147.12</v>
      </c>
      <c r="E55" s="27">
        <f>'№5 (ЦСР,ВР,РП)2021-2023'!G641</f>
        <v>671979719.12</v>
      </c>
      <c r="F55" s="27">
        <f>'№5 (ЦСР,ВР,РП)2021-2023'!H641</f>
        <v>665759816.12</v>
      </c>
    </row>
    <row r="56" spans="2:6" ht="12.75">
      <c r="B56" s="23" t="s">
        <v>1255</v>
      </c>
      <c r="D56" s="27">
        <f>D50-D55</f>
        <v>0</v>
      </c>
      <c r="E56" s="27">
        <f>E50-E55</f>
        <v>0</v>
      </c>
      <c r="F56" s="27">
        <f>F50-F55</f>
        <v>0</v>
      </c>
    </row>
  </sheetData>
  <sheetProtection/>
  <mergeCells count="6">
    <mergeCell ref="A6:F6"/>
    <mergeCell ref="A7:F7"/>
    <mergeCell ref="E1:F1"/>
    <mergeCell ref="E2:F2"/>
    <mergeCell ref="E3:F3"/>
    <mergeCell ref="E4:F4"/>
  </mergeCells>
  <printOptions/>
  <pageMargins left="0.7874015748031497" right="0.3937007874015748" top="0.1968503937007874" bottom="0.1968503937007874" header="0.5118110236220472" footer="0.5118110236220472"/>
  <pageSetup fitToHeight="3"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503"/>
  <sheetViews>
    <sheetView view="pageBreakPreview" zoomScaleSheetLayoutView="100" zoomScalePageLayoutView="0" workbookViewId="0" topLeftCell="A1">
      <pane xSplit="9" ySplit="10" topLeftCell="J57" activePane="bottomRight" state="frozen"/>
      <selection pane="topLeft" activeCell="K103" sqref="K103"/>
      <selection pane="topRight" activeCell="K103" sqref="K103"/>
      <selection pane="bottomLeft" activeCell="K103" sqref="K103"/>
      <selection pane="bottomRight" activeCell="G60" sqref="G60"/>
    </sheetView>
  </sheetViews>
  <sheetFormatPr defaultColWidth="9.00390625" defaultRowHeight="15"/>
  <cols>
    <col min="1" max="1" width="8.28125" style="258" customWidth="1"/>
    <col min="2" max="2" width="47.421875" style="259" customWidth="1"/>
    <col min="3" max="3" width="7.7109375" style="260" customWidth="1"/>
    <col min="4" max="4" width="7.28125" style="258" customWidth="1"/>
    <col min="5" max="5" width="14.28125" style="258" customWidth="1"/>
    <col min="6" max="6" width="7.140625" style="258" customWidth="1"/>
    <col min="7" max="7" width="15.140625" style="261" customWidth="1"/>
    <col min="8" max="8" width="14.28125" style="261" customWidth="1"/>
    <col min="9" max="9" width="14.8515625" style="261" customWidth="1"/>
    <col min="10" max="10" width="15.7109375" style="262" customWidth="1"/>
    <col min="11" max="11" width="15.28125" style="263" customWidth="1"/>
    <col min="12" max="12" width="14.7109375" style="263" customWidth="1"/>
    <col min="13" max="13" width="14.7109375" style="262" customWidth="1"/>
    <col min="14" max="15" width="14.7109375" style="263" customWidth="1"/>
    <col min="16" max="16" width="15.00390625" style="262" customWidth="1"/>
    <col min="17" max="17" width="13.7109375" style="263" customWidth="1"/>
    <col min="18" max="18" width="14.28125" style="263" customWidth="1"/>
    <col min="19" max="19" width="15.00390625" style="263" customWidth="1"/>
    <col min="20" max="20" width="12.8515625" style="263" customWidth="1"/>
    <col min="21" max="22" width="15.00390625" style="263" customWidth="1"/>
    <col min="23" max="23" width="10.00390625" style="263" bestFit="1" customWidth="1"/>
    <col min="24" max="26" width="9.00390625" style="263" customWidth="1"/>
    <col min="27" max="16384" width="9.00390625" style="264" customWidth="1"/>
  </cols>
  <sheetData>
    <row r="1" spans="8:9" ht="15" customHeight="1">
      <c r="H1" s="415" t="s">
        <v>1058</v>
      </c>
      <c r="I1" s="415"/>
    </row>
    <row r="2" spans="2:9" ht="16.5" customHeight="1">
      <c r="B2" s="355" t="s">
        <v>1518</v>
      </c>
      <c r="H2" s="416" t="s">
        <v>1253</v>
      </c>
      <c r="I2" s="416"/>
    </row>
    <row r="3" spans="2:9" ht="14.25" customHeight="1">
      <c r="B3" s="265"/>
      <c r="G3" s="416" t="s">
        <v>313</v>
      </c>
      <c r="H3" s="416"/>
      <c r="I3" s="416"/>
    </row>
    <row r="4" spans="2:9" ht="15" customHeight="1">
      <c r="B4" s="265"/>
      <c r="H4" s="416" t="s">
        <v>1511</v>
      </c>
      <c r="I4" s="416"/>
    </row>
    <row r="5" ht="12.75"/>
    <row r="6" ht="15" customHeight="1">
      <c r="B6" s="265"/>
    </row>
    <row r="7" spans="6:10" ht="20.25">
      <c r="F7" s="266"/>
      <c r="J7" s="267"/>
    </row>
    <row r="8" spans="1:9" ht="12.75">
      <c r="A8" s="413" t="s">
        <v>1329</v>
      </c>
      <c r="B8" s="413"/>
      <c r="C8" s="413"/>
      <c r="D8" s="413"/>
      <c r="E8" s="413"/>
      <c r="F8" s="413"/>
      <c r="G8" s="413"/>
      <c r="H8" s="413"/>
      <c r="I8" s="413"/>
    </row>
    <row r="9" spans="1:26" s="270" customFormat="1" ht="20.25">
      <c r="A9" s="414" t="s">
        <v>273</v>
      </c>
      <c r="B9" s="414"/>
      <c r="C9" s="414"/>
      <c r="D9" s="414"/>
      <c r="E9" s="414"/>
      <c r="F9" s="414"/>
      <c r="G9" s="414"/>
      <c r="H9" s="414"/>
      <c r="I9" s="414"/>
      <c r="J9" s="412" t="s">
        <v>1340</v>
      </c>
      <c r="K9" s="412"/>
      <c r="L9" s="412"/>
      <c r="M9" s="412" t="s">
        <v>1341</v>
      </c>
      <c r="N9" s="412"/>
      <c r="O9" s="412"/>
      <c r="P9" s="412" t="s">
        <v>1346</v>
      </c>
      <c r="Q9" s="412"/>
      <c r="R9" s="412"/>
      <c r="S9" s="268"/>
      <c r="T9" s="268"/>
      <c r="U9" s="268"/>
      <c r="V9" s="268"/>
      <c r="W9" s="268"/>
      <c r="X9" s="268"/>
      <c r="Y9" s="269"/>
      <c r="Z9" s="269"/>
    </row>
    <row r="10" spans="1:26" s="24" customFormat="1" ht="81" customHeight="1">
      <c r="A10" s="271" t="s">
        <v>686</v>
      </c>
      <c r="B10" s="272" t="s">
        <v>580</v>
      </c>
      <c r="C10" s="273" t="s">
        <v>581</v>
      </c>
      <c r="D10" s="274" t="s">
        <v>37</v>
      </c>
      <c r="E10" s="274" t="s">
        <v>582</v>
      </c>
      <c r="F10" s="274" t="s">
        <v>583</v>
      </c>
      <c r="G10" s="275" t="s">
        <v>1096</v>
      </c>
      <c r="H10" s="275" t="s">
        <v>1198</v>
      </c>
      <c r="I10" s="275" t="s">
        <v>1330</v>
      </c>
      <c r="J10" s="276" t="s">
        <v>1096</v>
      </c>
      <c r="K10" s="275" t="s">
        <v>1198</v>
      </c>
      <c r="L10" s="275" t="s">
        <v>1330</v>
      </c>
      <c r="M10" s="276" t="s">
        <v>1096</v>
      </c>
      <c r="N10" s="275" t="s">
        <v>1198</v>
      </c>
      <c r="O10" s="275" t="s">
        <v>1330</v>
      </c>
      <c r="P10" s="276" t="s">
        <v>1096</v>
      </c>
      <c r="Q10" s="275" t="s">
        <v>1198</v>
      </c>
      <c r="R10" s="275" t="s">
        <v>1330</v>
      </c>
      <c r="S10" s="277"/>
      <c r="T10" s="277"/>
      <c r="U10" s="277"/>
      <c r="V10" s="277"/>
      <c r="W10" s="277"/>
      <c r="X10" s="277"/>
      <c r="Y10" s="277"/>
      <c r="Z10" s="277"/>
    </row>
    <row r="11" spans="1:26" s="282" customFormat="1" ht="12.75" customHeight="1">
      <c r="A11" s="30"/>
      <c r="B11" s="278">
        <v>1</v>
      </c>
      <c r="C11" s="30">
        <v>2</v>
      </c>
      <c r="D11" s="278">
        <v>3</v>
      </c>
      <c r="E11" s="278">
        <v>4</v>
      </c>
      <c r="F11" s="278">
        <v>5</v>
      </c>
      <c r="G11" s="279">
        <v>6</v>
      </c>
      <c r="H11" s="279">
        <v>7</v>
      </c>
      <c r="I11" s="279">
        <v>8</v>
      </c>
      <c r="J11" s="280">
        <v>6</v>
      </c>
      <c r="K11" s="279">
        <v>7</v>
      </c>
      <c r="L11" s="279">
        <v>8</v>
      </c>
      <c r="M11" s="280">
        <v>6</v>
      </c>
      <c r="N11" s="279">
        <v>7</v>
      </c>
      <c r="O11" s="279">
        <v>8</v>
      </c>
      <c r="P11" s="280">
        <v>6</v>
      </c>
      <c r="Q11" s="279">
        <v>7</v>
      </c>
      <c r="R11" s="279">
        <v>8</v>
      </c>
      <c r="S11" s="281"/>
      <c r="T11" s="281"/>
      <c r="U11" s="281"/>
      <c r="V11" s="281"/>
      <c r="W11" s="281"/>
      <c r="X11" s="281"/>
      <c r="Y11" s="281"/>
      <c r="Z11" s="281"/>
    </row>
    <row r="12" spans="1:26" s="282" customFormat="1" ht="12.75" customHeight="1">
      <c r="A12" s="30" t="s">
        <v>687</v>
      </c>
      <c r="B12" s="283" t="s">
        <v>797</v>
      </c>
      <c r="C12" s="284" t="s">
        <v>530</v>
      </c>
      <c r="D12" s="278"/>
      <c r="E12" s="278"/>
      <c r="F12" s="278"/>
      <c r="G12" s="34">
        <f aca="true" t="shared" si="0" ref="G12:R15">G13</f>
        <v>2268563</v>
      </c>
      <c r="H12" s="34">
        <f t="shared" si="0"/>
        <v>2268563</v>
      </c>
      <c r="I12" s="34">
        <f t="shared" si="0"/>
        <v>2268563</v>
      </c>
      <c r="J12" s="285">
        <f t="shared" si="0"/>
        <v>2268563.000496</v>
      </c>
      <c r="K12" s="34">
        <f t="shared" si="0"/>
        <v>2268563.000496</v>
      </c>
      <c r="L12" s="34">
        <f t="shared" si="0"/>
        <v>2268563.000496</v>
      </c>
      <c r="M12" s="285">
        <f t="shared" si="0"/>
        <v>0</v>
      </c>
      <c r="N12" s="34">
        <f t="shared" si="0"/>
        <v>0</v>
      </c>
      <c r="O12" s="34">
        <f t="shared" si="0"/>
        <v>0</v>
      </c>
      <c r="P12" s="285">
        <f t="shared" si="0"/>
        <v>0</v>
      </c>
      <c r="Q12" s="34">
        <f t="shared" si="0"/>
        <v>0</v>
      </c>
      <c r="R12" s="34">
        <f t="shared" si="0"/>
        <v>0</v>
      </c>
      <c r="S12" s="281">
        <f aca="true" t="shared" si="1" ref="S12:U23">G12-J12-M12-P12</f>
        <v>-0.0004960000514984131</v>
      </c>
      <c r="T12" s="281">
        <f t="shared" si="1"/>
        <v>-0.0004960000514984131</v>
      </c>
      <c r="U12" s="281">
        <f t="shared" si="1"/>
        <v>-0.0004960000514984131</v>
      </c>
      <c r="V12" s="281"/>
      <c r="W12" s="281"/>
      <c r="X12" s="281"/>
      <c r="Y12" s="281"/>
      <c r="Z12" s="281"/>
    </row>
    <row r="13" spans="1:26" ht="12.75" customHeight="1">
      <c r="A13" s="30" t="s">
        <v>690</v>
      </c>
      <c r="B13" s="55" t="s">
        <v>691</v>
      </c>
      <c r="C13" s="30" t="s">
        <v>530</v>
      </c>
      <c r="D13" s="30" t="s">
        <v>9</v>
      </c>
      <c r="E13" s="30"/>
      <c r="F13" s="30"/>
      <c r="G13" s="31">
        <f t="shared" si="0"/>
        <v>2268563</v>
      </c>
      <c r="H13" s="31">
        <f t="shared" si="0"/>
        <v>2268563</v>
      </c>
      <c r="I13" s="31">
        <f t="shared" si="0"/>
        <v>2268563</v>
      </c>
      <c r="J13" s="286">
        <f t="shared" si="0"/>
        <v>2268563.000496</v>
      </c>
      <c r="K13" s="31">
        <f t="shared" si="0"/>
        <v>2268563.000496</v>
      </c>
      <c r="L13" s="31">
        <f t="shared" si="0"/>
        <v>2268563.000496</v>
      </c>
      <c r="M13" s="286">
        <f t="shared" si="0"/>
        <v>0</v>
      </c>
      <c r="N13" s="31">
        <f t="shared" si="0"/>
        <v>0</v>
      </c>
      <c r="O13" s="31">
        <f t="shared" si="0"/>
        <v>0</v>
      </c>
      <c r="P13" s="286">
        <f t="shared" si="0"/>
        <v>0</v>
      </c>
      <c r="Q13" s="31">
        <f t="shared" si="0"/>
        <v>0</v>
      </c>
      <c r="R13" s="31">
        <f t="shared" si="0"/>
        <v>0</v>
      </c>
      <c r="S13" s="287">
        <f t="shared" si="1"/>
        <v>-0.0004960000514984131</v>
      </c>
      <c r="T13" s="287">
        <f t="shared" si="1"/>
        <v>-0.0004960000514984131</v>
      </c>
      <c r="U13" s="287">
        <f t="shared" si="1"/>
        <v>-0.0004960000514984131</v>
      </c>
      <c r="V13" s="287"/>
      <c r="W13" s="287"/>
      <c r="X13" s="287"/>
      <c r="Y13" s="287"/>
      <c r="Z13" s="287"/>
    </row>
    <row r="14" spans="1:26" ht="39.75" customHeight="1">
      <c r="A14" s="30" t="s">
        <v>692</v>
      </c>
      <c r="B14" s="29" t="s">
        <v>698</v>
      </c>
      <c r="C14" s="30" t="s">
        <v>530</v>
      </c>
      <c r="D14" s="30" t="s">
        <v>279</v>
      </c>
      <c r="E14" s="30"/>
      <c r="F14" s="30"/>
      <c r="G14" s="31">
        <f t="shared" si="0"/>
        <v>2268563</v>
      </c>
      <c r="H14" s="31">
        <f t="shared" si="0"/>
        <v>2268563</v>
      </c>
      <c r="I14" s="31">
        <f t="shared" si="0"/>
        <v>2268563</v>
      </c>
      <c r="J14" s="286">
        <f t="shared" si="0"/>
        <v>2268563.000496</v>
      </c>
      <c r="K14" s="31">
        <f t="shared" si="0"/>
        <v>2268563.000496</v>
      </c>
      <c r="L14" s="31">
        <f t="shared" si="0"/>
        <v>2268563.000496</v>
      </c>
      <c r="M14" s="286">
        <f t="shared" si="0"/>
        <v>0</v>
      </c>
      <c r="N14" s="31">
        <f t="shared" si="0"/>
        <v>0</v>
      </c>
      <c r="O14" s="31">
        <f t="shared" si="0"/>
        <v>0</v>
      </c>
      <c r="P14" s="286">
        <f t="shared" si="0"/>
        <v>0</v>
      </c>
      <c r="Q14" s="31">
        <f t="shared" si="0"/>
        <v>0</v>
      </c>
      <c r="R14" s="31">
        <f t="shared" si="0"/>
        <v>0</v>
      </c>
      <c r="S14" s="287">
        <f t="shared" si="1"/>
        <v>-0.0004960000514984131</v>
      </c>
      <c r="T14" s="287">
        <f t="shared" si="1"/>
        <v>-0.0004960000514984131</v>
      </c>
      <c r="U14" s="287">
        <f t="shared" si="1"/>
        <v>-0.0004960000514984131</v>
      </c>
      <c r="V14" s="287"/>
      <c r="W14" s="287"/>
      <c r="X14" s="287"/>
      <c r="Y14" s="287"/>
      <c r="Z14" s="287"/>
    </row>
    <row r="15" spans="1:26" ht="26.25" customHeight="1">
      <c r="A15" s="30" t="s">
        <v>446</v>
      </c>
      <c r="B15" s="32" t="s">
        <v>33</v>
      </c>
      <c r="C15" s="30" t="s">
        <v>530</v>
      </c>
      <c r="D15" s="30" t="s">
        <v>279</v>
      </c>
      <c r="E15" s="33" t="s">
        <v>54</v>
      </c>
      <c r="F15" s="30"/>
      <c r="G15" s="31">
        <f t="shared" si="0"/>
        <v>2268563</v>
      </c>
      <c r="H15" s="31">
        <f t="shared" si="0"/>
        <v>2268563</v>
      </c>
      <c r="I15" s="31">
        <f t="shared" si="0"/>
        <v>2268563</v>
      </c>
      <c r="J15" s="286">
        <f t="shared" si="0"/>
        <v>2268563.000496</v>
      </c>
      <c r="K15" s="31">
        <f t="shared" si="0"/>
        <v>2268563.000496</v>
      </c>
      <c r="L15" s="31">
        <f t="shared" si="0"/>
        <v>2268563.000496</v>
      </c>
      <c r="M15" s="286">
        <f t="shared" si="0"/>
        <v>0</v>
      </c>
      <c r="N15" s="31">
        <f t="shared" si="0"/>
        <v>0</v>
      </c>
      <c r="O15" s="31">
        <f t="shared" si="0"/>
        <v>0</v>
      </c>
      <c r="P15" s="286">
        <f t="shared" si="0"/>
        <v>0</v>
      </c>
      <c r="Q15" s="31">
        <f t="shared" si="0"/>
        <v>0</v>
      </c>
      <c r="R15" s="31">
        <f t="shared" si="0"/>
        <v>0</v>
      </c>
      <c r="S15" s="287">
        <f t="shared" si="1"/>
        <v>-0.0004960000514984131</v>
      </c>
      <c r="T15" s="287">
        <f t="shared" si="1"/>
        <v>-0.0004960000514984131</v>
      </c>
      <c r="U15" s="287">
        <f t="shared" si="1"/>
        <v>-0.0004960000514984131</v>
      </c>
      <c r="V15" s="287"/>
      <c r="W15" s="287"/>
      <c r="X15" s="287"/>
      <c r="Y15" s="287"/>
      <c r="Z15" s="287"/>
    </row>
    <row r="16" spans="1:26" ht="12.75" customHeight="1">
      <c r="A16" s="30" t="s">
        <v>447</v>
      </c>
      <c r="B16" s="32" t="s">
        <v>536</v>
      </c>
      <c r="C16" s="30" t="s">
        <v>530</v>
      </c>
      <c r="D16" s="30" t="s">
        <v>279</v>
      </c>
      <c r="E16" s="33" t="s">
        <v>55</v>
      </c>
      <c r="F16" s="30"/>
      <c r="G16" s="31">
        <f>G17+G24</f>
        <v>2268563</v>
      </c>
      <c r="H16" s="31">
        <f aca="true" t="shared" si="2" ref="H16:U16">H17+H24</f>
        <v>2268563</v>
      </c>
      <c r="I16" s="31">
        <f t="shared" si="2"/>
        <v>2268563</v>
      </c>
      <c r="J16" s="286">
        <f t="shared" si="2"/>
        <v>2268563.000496</v>
      </c>
      <c r="K16" s="31">
        <f t="shared" si="2"/>
        <v>2268563.000496</v>
      </c>
      <c r="L16" s="31">
        <f t="shared" si="2"/>
        <v>2268563.000496</v>
      </c>
      <c r="M16" s="286">
        <f t="shared" si="2"/>
        <v>0</v>
      </c>
      <c r="N16" s="31">
        <f t="shared" si="2"/>
        <v>0</v>
      </c>
      <c r="O16" s="31">
        <f t="shared" si="2"/>
        <v>0</v>
      </c>
      <c r="P16" s="31">
        <f t="shared" si="2"/>
        <v>0</v>
      </c>
      <c r="Q16" s="31">
        <f t="shared" si="2"/>
        <v>0</v>
      </c>
      <c r="R16" s="31">
        <f t="shared" si="2"/>
        <v>0</v>
      </c>
      <c r="S16" s="31">
        <f t="shared" si="2"/>
        <v>-0.0004960002843290567</v>
      </c>
      <c r="T16" s="31">
        <f t="shared" si="2"/>
        <v>-0.0004960002843290567</v>
      </c>
      <c r="U16" s="31">
        <f t="shared" si="2"/>
        <v>-0.0004960002843290567</v>
      </c>
      <c r="V16" s="287"/>
      <c r="W16" s="287"/>
      <c r="X16" s="287"/>
      <c r="Y16" s="287"/>
      <c r="Z16" s="287"/>
    </row>
    <row r="17" spans="1:26" ht="39.75" customHeight="1">
      <c r="A17" s="30" t="s">
        <v>448</v>
      </c>
      <c r="B17" s="29" t="s">
        <v>983</v>
      </c>
      <c r="C17" s="30" t="s">
        <v>530</v>
      </c>
      <c r="D17" s="30" t="s">
        <v>279</v>
      </c>
      <c r="E17" s="30" t="s">
        <v>56</v>
      </c>
      <c r="F17" s="30"/>
      <c r="G17" s="31">
        <f aca="true" t="shared" si="3" ref="G17:U17">G18+G20+G22</f>
        <v>2118563</v>
      </c>
      <c r="H17" s="31">
        <f t="shared" si="3"/>
        <v>2118563</v>
      </c>
      <c r="I17" s="31">
        <f t="shared" si="3"/>
        <v>2118563</v>
      </c>
      <c r="J17" s="286">
        <f t="shared" si="3"/>
        <v>2118563.000496</v>
      </c>
      <c r="K17" s="31">
        <f t="shared" si="3"/>
        <v>2118563.000496</v>
      </c>
      <c r="L17" s="31">
        <f t="shared" si="3"/>
        <v>2118563.000496</v>
      </c>
      <c r="M17" s="286">
        <f t="shared" si="3"/>
        <v>0</v>
      </c>
      <c r="N17" s="31">
        <f t="shared" si="3"/>
        <v>0</v>
      </c>
      <c r="O17" s="31">
        <f t="shared" si="3"/>
        <v>0</v>
      </c>
      <c r="P17" s="31">
        <f t="shared" si="3"/>
        <v>0</v>
      </c>
      <c r="Q17" s="31">
        <f t="shared" si="3"/>
        <v>0</v>
      </c>
      <c r="R17" s="31">
        <f t="shared" si="3"/>
        <v>0</v>
      </c>
      <c r="S17" s="31">
        <f t="shared" si="3"/>
        <v>-0.0004960002843290567</v>
      </c>
      <c r="T17" s="31">
        <f t="shared" si="3"/>
        <v>-0.0004960002843290567</v>
      </c>
      <c r="U17" s="31">
        <f t="shared" si="3"/>
        <v>-0.0004960002843290567</v>
      </c>
      <c r="V17" s="287"/>
      <c r="W17" s="287"/>
      <c r="X17" s="287"/>
      <c r="Y17" s="287"/>
      <c r="Z17" s="287"/>
    </row>
    <row r="18" spans="1:26" ht="39.75" customHeight="1">
      <c r="A18" s="30" t="s">
        <v>449</v>
      </c>
      <c r="B18" s="32" t="s">
        <v>3</v>
      </c>
      <c r="C18" s="30" t="s">
        <v>530</v>
      </c>
      <c r="D18" s="30" t="s">
        <v>279</v>
      </c>
      <c r="E18" s="30" t="s">
        <v>56</v>
      </c>
      <c r="F18" s="33" t="s">
        <v>329</v>
      </c>
      <c r="G18" s="31">
        <f aca="true" t="shared" si="4" ref="G18:R18">G19</f>
        <v>1590463</v>
      </c>
      <c r="H18" s="31">
        <f t="shared" si="4"/>
        <v>1590463</v>
      </c>
      <c r="I18" s="31">
        <f t="shared" si="4"/>
        <v>1590463</v>
      </c>
      <c r="J18" s="286">
        <f t="shared" si="4"/>
        <v>1590463.0004960003</v>
      </c>
      <c r="K18" s="31">
        <f t="shared" si="4"/>
        <v>1590463.0004960003</v>
      </c>
      <c r="L18" s="31">
        <f t="shared" si="4"/>
        <v>1590463.0004960003</v>
      </c>
      <c r="M18" s="286">
        <f t="shared" si="4"/>
        <v>0</v>
      </c>
      <c r="N18" s="31">
        <f t="shared" si="4"/>
        <v>0</v>
      </c>
      <c r="O18" s="31">
        <f t="shared" si="4"/>
        <v>0</v>
      </c>
      <c r="P18" s="286">
        <f t="shared" si="4"/>
        <v>0</v>
      </c>
      <c r="Q18" s="31">
        <f t="shared" si="4"/>
        <v>0</v>
      </c>
      <c r="R18" s="31">
        <f t="shared" si="4"/>
        <v>0</v>
      </c>
      <c r="S18" s="287">
        <f t="shared" si="1"/>
        <v>-0.0004960002843290567</v>
      </c>
      <c r="T18" s="287">
        <f t="shared" si="1"/>
        <v>-0.0004960002843290567</v>
      </c>
      <c r="U18" s="287">
        <f t="shared" si="1"/>
        <v>-0.0004960002843290567</v>
      </c>
      <c r="V18" s="287"/>
      <c r="W18" s="287"/>
      <c r="X18" s="287"/>
      <c r="Y18" s="287"/>
      <c r="Z18" s="287"/>
    </row>
    <row r="19" spans="1:26" ht="12.75" customHeight="1">
      <c r="A19" s="30" t="s">
        <v>450</v>
      </c>
      <c r="B19" s="32" t="s">
        <v>27</v>
      </c>
      <c r="C19" s="30" t="s">
        <v>530</v>
      </c>
      <c r="D19" s="30" t="s">
        <v>279</v>
      </c>
      <c r="E19" s="30" t="s">
        <v>56</v>
      </c>
      <c r="F19" s="33" t="s">
        <v>346</v>
      </c>
      <c r="G19" s="31">
        <v>1590463</v>
      </c>
      <c r="H19" s="31">
        <v>1590463</v>
      </c>
      <c r="I19" s="31">
        <v>1590463</v>
      </c>
      <c r="J19" s="286">
        <f>6067*57.2*1.1*1.6*1.302*2-0.37</f>
        <v>1590463.0004960003</v>
      </c>
      <c r="K19" s="31">
        <f>6067*57.2*1.1*1.6*1.302*2-0.37</f>
        <v>1590463.0004960003</v>
      </c>
      <c r="L19" s="31">
        <f>6067*57.2*1.1*1.6*1.302*2-0.37</f>
        <v>1590463.0004960003</v>
      </c>
      <c r="M19" s="286"/>
      <c r="N19" s="31"/>
      <c r="O19" s="31"/>
      <c r="P19" s="286"/>
      <c r="Q19" s="31"/>
      <c r="R19" s="31"/>
      <c r="S19" s="287">
        <f t="shared" si="1"/>
        <v>-0.0004960002843290567</v>
      </c>
      <c r="T19" s="287">
        <f t="shared" si="1"/>
        <v>-0.0004960002843290567</v>
      </c>
      <c r="U19" s="287">
        <f t="shared" si="1"/>
        <v>-0.0004960002843290567</v>
      </c>
      <c r="V19" s="287"/>
      <c r="W19" s="287"/>
      <c r="X19" s="287"/>
      <c r="Y19" s="287"/>
      <c r="Z19" s="287"/>
    </row>
    <row r="20" spans="1:26" ht="39.75" customHeight="1">
      <c r="A20" s="30" t="s">
        <v>451</v>
      </c>
      <c r="B20" s="32" t="s">
        <v>913</v>
      </c>
      <c r="C20" s="30" t="s">
        <v>530</v>
      </c>
      <c r="D20" s="30" t="s">
        <v>279</v>
      </c>
      <c r="E20" s="30" t="s">
        <v>56</v>
      </c>
      <c r="F20" s="33" t="s">
        <v>142</v>
      </c>
      <c r="G20" s="31">
        <f aca="true" t="shared" si="5" ref="G20:R20">G21</f>
        <v>518100</v>
      </c>
      <c r="H20" s="31">
        <f t="shared" si="5"/>
        <v>518100</v>
      </c>
      <c r="I20" s="31">
        <f t="shared" si="5"/>
        <v>518100</v>
      </c>
      <c r="J20" s="286">
        <f t="shared" si="5"/>
        <v>518100</v>
      </c>
      <c r="K20" s="31">
        <f t="shared" si="5"/>
        <v>518100</v>
      </c>
      <c r="L20" s="31">
        <f t="shared" si="5"/>
        <v>518100</v>
      </c>
      <c r="M20" s="286">
        <f t="shared" si="5"/>
        <v>0</v>
      </c>
      <c r="N20" s="31">
        <f t="shared" si="5"/>
        <v>0</v>
      </c>
      <c r="O20" s="31">
        <f t="shared" si="5"/>
        <v>0</v>
      </c>
      <c r="P20" s="286">
        <f t="shared" si="5"/>
        <v>0</v>
      </c>
      <c r="Q20" s="31">
        <f t="shared" si="5"/>
        <v>0</v>
      </c>
      <c r="R20" s="31">
        <f t="shared" si="5"/>
        <v>0</v>
      </c>
      <c r="S20" s="287">
        <f t="shared" si="1"/>
        <v>0</v>
      </c>
      <c r="T20" s="287">
        <f t="shared" si="1"/>
        <v>0</v>
      </c>
      <c r="U20" s="287">
        <f t="shared" si="1"/>
        <v>0</v>
      </c>
      <c r="V20" s="287"/>
      <c r="W20" s="287"/>
      <c r="X20" s="287"/>
      <c r="Y20" s="287"/>
      <c r="Z20" s="287"/>
    </row>
    <row r="21" spans="1:26" ht="26.25" customHeight="1">
      <c r="A21" s="30" t="s">
        <v>452</v>
      </c>
      <c r="B21" s="32" t="s">
        <v>379</v>
      </c>
      <c r="C21" s="30" t="s">
        <v>530</v>
      </c>
      <c r="D21" s="30" t="s">
        <v>279</v>
      </c>
      <c r="E21" s="30" t="s">
        <v>56</v>
      </c>
      <c r="F21" s="33" t="s">
        <v>694</v>
      </c>
      <c r="G21" s="31">
        <v>518100</v>
      </c>
      <c r="H21" s="31">
        <v>518100</v>
      </c>
      <c r="I21" s="31">
        <v>518100</v>
      </c>
      <c r="J21" s="286">
        <v>518100</v>
      </c>
      <c r="K21" s="31">
        <v>518100</v>
      </c>
      <c r="L21" s="31">
        <v>518100</v>
      </c>
      <c r="M21" s="286"/>
      <c r="N21" s="31"/>
      <c r="O21" s="31"/>
      <c r="P21" s="286"/>
      <c r="Q21" s="31"/>
      <c r="R21" s="31"/>
      <c r="S21" s="287">
        <f t="shared" si="1"/>
        <v>0</v>
      </c>
      <c r="T21" s="287">
        <f t="shared" si="1"/>
        <v>0</v>
      </c>
      <c r="U21" s="287">
        <f t="shared" si="1"/>
        <v>0</v>
      </c>
      <c r="V21" s="287"/>
      <c r="W21" s="287"/>
      <c r="X21" s="287"/>
      <c r="Y21" s="287"/>
      <c r="Z21" s="287"/>
    </row>
    <row r="22" spans="1:26" ht="12.75" customHeight="1">
      <c r="A22" s="30" t="s">
        <v>453</v>
      </c>
      <c r="B22" s="32" t="s">
        <v>30</v>
      </c>
      <c r="C22" s="30" t="s">
        <v>530</v>
      </c>
      <c r="D22" s="30" t="s">
        <v>279</v>
      </c>
      <c r="E22" s="30" t="s">
        <v>56</v>
      </c>
      <c r="F22" s="33" t="s">
        <v>29</v>
      </c>
      <c r="G22" s="31">
        <f aca="true" t="shared" si="6" ref="G22:R22">G23</f>
        <v>10000</v>
      </c>
      <c r="H22" s="31">
        <f t="shared" si="6"/>
        <v>10000</v>
      </c>
      <c r="I22" s="31">
        <f t="shared" si="6"/>
        <v>10000</v>
      </c>
      <c r="J22" s="286">
        <f t="shared" si="6"/>
        <v>10000</v>
      </c>
      <c r="K22" s="31">
        <f t="shared" si="6"/>
        <v>10000</v>
      </c>
      <c r="L22" s="31">
        <f t="shared" si="6"/>
        <v>10000</v>
      </c>
      <c r="M22" s="286">
        <f t="shared" si="6"/>
        <v>0</v>
      </c>
      <c r="N22" s="31">
        <f t="shared" si="6"/>
        <v>0</v>
      </c>
      <c r="O22" s="31">
        <f t="shared" si="6"/>
        <v>0</v>
      </c>
      <c r="P22" s="286">
        <f t="shared" si="6"/>
        <v>0</v>
      </c>
      <c r="Q22" s="31">
        <f t="shared" si="6"/>
        <v>0</v>
      </c>
      <c r="R22" s="31">
        <f t="shared" si="6"/>
        <v>0</v>
      </c>
      <c r="S22" s="287">
        <f t="shared" si="1"/>
        <v>0</v>
      </c>
      <c r="T22" s="287">
        <f t="shared" si="1"/>
        <v>0</v>
      </c>
      <c r="U22" s="287">
        <f t="shared" si="1"/>
        <v>0</v>
      </c>
      <c r="V22" s="287"/>
      <c r="W22" s="287"/>
      <c r="X22" s="287"/>
      <c r="Y22" s="287"/>
      <c r="Z22" s="287"/>
    </row>
    <row r="23" spans="1:26" ht="12.75" customHeight="1">
      <c r="A23" s="30" t="s">
        <v>454</v>
      </c>
      <c r="B23" s="32" t="s">
        <v>31</v>
      </c>
      <c r="C23" s="30" t="s">
        <v>530</v>
      </c>
      <c r="D23" s="30" t="s">
        <v>279</v>
      </c>
      <c r="E23" s="30" t="s">
        <v>56</v>
      </c>
      <c r="F23" s="33" t="s">
        <v>28</v>
      </c>
      <c r="G23" s="31">
        <v>10000</v>
      </c>
      <c r="H23" s="31">
        <v>10000</v>
      </c>
      <c r="I23" s="31">
        <v>10000</v>
      </c>
      <c r="J23" s="286">
        <v>10000</v>
      </c>
      <c r="K23" s="31">
        <v>10000</v>
      </c>
      <c r="L23" s="31">
        <v>10000</v>
      </c>
      <c r="M23" s="286"/>
      <c r="N23" s="31"/>
      <c r="O23" s="31"/>
      <c r="P23" s="286"/>
      <c r="Q23" s="31"/>
      <c r="R23" s="31"/>
      <c r="S23" s="287">
        <f t="shared" si="1"/>
        <v>0</v>
      </c>
      <c r="T23" s="287">
        <f t="shared" si="1"/>
        <v>0</v>
      </c>
      <c r="U23" s="287">
        <f t="shared" si="1"/>
        <v>0</v>
      </c>
      <c r="V23" s="287"/>
      <c r="W23" s="287"/>
      <c r="X23" s="287"/>
      <c r="Y23" s="287"/>
      <c r="Z23" s="287"/>
    </row>
    <row r="24" spans="1:26" ht="76.5">
      <c r="A24" s="30" t="s">
        <v>295</v>
      </c>
      <c r="B24" s="29" t="s">
        <v>1495</v>
      </c>
      <c r="C24" s="30" t="s">
        <v>530</v>
      </c>
      <c r="D24" s="30" t="s">
        <v>279</v>
      </c>
      <c r="E24" s="30" t="s">
        <v>1494</v>
      </c>
      <c r="F24" s="30"/>
      <c r="G24" s="31">
        <f>G25</f>
        <v>150000</v>
      </c>
      <c r="H24" s="31">
        <f aca="true" t="shared" si="7" ref="H24:U24">H25</f>
        <v>150000</v>
      </c>
      <c r="I24" s="31">
        <f t="shared" si="7"/>
        <v>150000</v>
      </c>
      <c r="J24" s="286">
        <f t="shared" si="7"/>
        <v>150000</v>
      </c>
      <c r="K24" s="31">
        <f t="shared" si="7"/>
        <v>150000</v>
      </c>
      <c r="L24" s="31">
        <f t="shared" si="7"/>
        <v>150000</v>
      </c>
      <c r="M24" s="286">
        <f t="shared" si="7"/>
        <v>0</v>
      </c>
      <c r="N24" s="31">
        <f t="shared" si="7"/>
        <v>0</v>
      </c>
      <c r="O24" s="31">
        <f t="shared" si="7"/>
        <v>0</v>
      </c>
      <c r="P24" s="286">
        <f t="shared" si="7"/>
        <v>0</v>
      </c>
      <c r="Q24" s="31">
        <f t="shared" si="7"/>
        <v>0</v>
      </c>
      <c r="R24" s="31">
        <f t="shared" si="7"/>
        <v>0</v>
      </c>
      <c r="S24" s="287">
        <f t="shared" si="7"/>
        <v>0</v>
      </c>
      <c r="T24" s="287">
        <f t="shared" si="7"/>
        <v>0</v>
      </c>
      <c r="U24" s="287">
        <f t="shared" si="7"/>
        <v>0</v>
      </c>
      <c r="V24" s="287"/>
      <c r="W24" s="287"/>
      <c r="X24" s="287"/>
      <c r="Y24" s="287"/>
      <c r="Z24" s="287"/>
    </row>
    <row r="25" spans="1:26" ht="39.75" customHeight="1">
      <c r="A25" s="30" t="s">
        <v>455</v>
      </c>
      <c r="B25" s="32" t="s">
        <v>3</v>
      </c>
      <c r="C25" s="30" t="s">
        <v>530</v>
      </c>
      <c r="D25" s="30" t="s">
        <v>279</v>
      </c>
      <c r="E25" s="30" t="s">
        <v>1494</v>
      </c>
      <c r="F25" s="33" t="s">
        <v>329</v>
      </c>
      <c r="G25" s="31">
        <f aca="true" t="shared" si="8" ref="G25:R25">G26</f>
        <v>150000</v>
      </c>
      <c r="H25" s="31">
        <f t="shared" si="8"/>
        <v>150000</v>
      </c>
      <c r="I25" s="31">
        <f t="shared" si="8"/>
        <v>150000</v>
      </c>
      <c r="J25" s="286">
        <f t="shared" si="8"/>
        <v>150000</v>
      </c>
      <c r="K25" s="31">
        <f t="shared" si="8"/>
        <v>150000</v>
      </c>
      <c r="L25" s="31">
        <f t="shared" si="8"/>
        <v>150000</v>
      </c>
      <c r="M25" s="286">
        <f t="shared" si="8"/>
        <v>0</v>
      </c>
      <c r="N25" s="31">
        <f t="shared" si="8"/>
        <v>0</v>
      </c>
      <c r="O25" s="31">
        <f t="shared" si="8"/>
        <v>0</v>
      </c>
      <c r="P25" s="286">
        <f t="shared" si="8"/>
        <v>0</v>
      </c>
      <c r="Q25" s="31">
        <f t="shared" si="8"/>
        <v>0</v>
      </c>
      <c r="R25" s="31">
        <f t="shared" si="8"/>
        <v>0</v>
      </c>
      <c r="S25" s="287">
        <f aca="true" t="shared" si="9" ref="S25:U40">G25-J25-M25-P25</f>
        <v>0</v>
      </c>
      <c r="T25" s="287">
        <f t="shared" si="9"/>
        <v>0</v>
      </c>
      <c r="U25" s="287">
        <f t="shared" si="9"/>
        <v>0</v>
      </c>
      <c r="V25" s="287"/>
      <c r="W25" s="287"/>
      <c r="X25" s="287"/>
      <c r="Y25" s="287"/>
      <c r="Z25" s="287"/>
    </row>
    <row r="26" spans="1:26" ht="12.75" customHeight="1">
      <c r="A26" s="30" t="s">
        <v>456</v>
      </c>
      <c r="B26" s="32" t="s">
        <v>27</v>
      </c>
      <c r="C26" s="30" t="s">
        <v>530</v>
      </c>
      <c r="D26" s="30" t="s">
        <v>279</v>
      </c>
      <c r="E26" s="30" t="s">
        <v>1494</v>
      </c>
      <c r="F26" s="33" t="s">
        <v>346</v>
      </c>
      <c r="G26" s="31">
        <v>150000</v>
      </c>
      <c r="H26" s="31">
        <v>150000</v>
      </c>
      <c r="I26" s="31">
        <v>150000</v>
      </c>
      <c r="J26" s="286">
        <v>150000</v>
      </c>
      <c r="K26" s="31">
        <v>150000</v>
      </c>
      <c r="L26" s="31">
        <v>150000</v>
      </c>
      <c r="M26" s="286"/>
      <c r="N26" s="31"/>
      <c r="O26" s="31"/>
      <c r="P26" s="286"/>
      <c r="Q26" s="31"/>
      <c r="R26" s="31"/>
      <c r="S26" s="287">
        <f t="shared" si="9"/>
        <v>0</v>
      </c>
      <c r="T26" s="287">
        <f t="shared" si="9"/>
        <v>0</v>
      </c>
      <c r="U26" s="287">
        <f t="shared" si="9"/>
        <v>0</v>
      </c>
      <c r="V26" s="287"/>
      <c r="W26" s="287"/>
      <c r="X26" s="287"/>
      <c r="Y26" s="287"/>
      <c r="Z26" s="287"/>
    </row>
    <row r="27" spans="1:26" ht="12.75" customHeight="1">
      <c r="A27" s="30" t="s">
        <v>457</v>
      </c>
      <c r="B27" s="288" t="s">
        <v>689</v>
      </c>
      <c r="C27" s="284" t="s">
        <v>688</v>
      </c>
      <c r="D27" s="289"/>
      <c r="E27" s="289"/>
      <c r="F27" s="289"/>
      <c r="G27" s="34">
        <f aca="true" t="shared" si="10" ref="G27:R27">G28+G120+G134+G171+G184</f>
        <v>80488611.12</v>
      </c>
      <c r="H27" s="34">
        <f t="shared" si="10"/>
        <v>69427940.12</v>
      </c>
      <c r="I27" s="34">
        <f t="shared" si="10"/>
        <v>65757060.12</v>
      </c>
      <c r="J27" s="285">
        <f t="shared" si="10"/>
        <v>66306390.999680005</v>
      </c>
      <c r="K27" s="34">
        <f t="shared" si="10"/>
        <v>55267520</v>
      </c>
      <c r="L27" s="34">
        <f t="shared" si="10"/>
        <v>51598740</v>
      </c>
      <c r="M27" s="285">
        <f t="shared" si="10"/>
        <v>11925500</v>
      </c>
      <c r="N27" s="34">
        <f t="shared" si="10"/>
        <v>11903700</v>
      </c>
      <c r="O27" s="34">
        <f t="shared" si="10"/>
        <v>11901600</v>
      </c>
      <c r="P27" s="285">
        <f t="shared" si="10"/>
        <v>2256720.12</v>
      </c>
      <c r="Q27" s="34">
        <f t="shared" si="10"/>
        <v>2256720.12</v>
      </c>
      <c r="R27" s="34">
        <f t="shared" si="10"/>
        <v>2256720.12</v>
      </c>
      <c r="S27" s="287">
        <f>G27-J27-M27-P27</f>
        <v>0.00031999964267015457</v>
      </c>
      <c r="T27" s="287">
        <f t="shared" si="9"/>
        <v>4.6566128730773926E-09</v>
      </c>
      <c r="U27" s="287">
        <f t="shared" si="9"/>
        <v>0</v>
      </c>
      <c r="V27" s="287"/>
      <c r="W27" s="287"/>
      <c r="X27" s="287"/>
      <c r="Y27" s="287"/>
      <c r="Z27" s="287"/>
    </row>
    <row r="28" spans="1:26" ht="12.75" customHeight="1">
      <c r="A28" s="30" t="s">
        <v>458</v>
      </c>
      <c r="B28" s="55" t="s">
        <v>691</v>
      </c>
      <c r="C28" s="30" t="s">
        <v>688</v>
      </c>
      <c r="D28" s="30" t="s">
        <v>9</v>
      </c>
      <c r="E28" s="30"/>
      <c r="F28" s="30"/>
      <c r="G28" s="31">
        <f aca="true" t="shared" si="11" ref="G28:R28">G35+G68+G74+G29+G62</f>
        <v>40275722</v>
      </c>
      <c r="H28" s="31">
        <f t="shared" si="11"/>
        <v>33148366</v>
      </c>
      <c r="I28" s="31">
        <f t="shared" si="11"/>
        <v>31337846</v>
      </c>
      <c r="J28" s="286">
        <f t="shared" si="11"/>
        <v>37883117.999680005</v>
      </c>
      <c r="K28" s="31">
        <f t="shared" si="11"/>
        <v>30813562</v>
      </c>
      <c r="L28" s="31">
        <f t="shared" si="11"/>
        <v>29005142</v>
      </c>
      <c r="M28" s="286">
        <f t="shared" si="11"/>
        <v>916700</v>
      </c>
      <c r="N28" s="31">
        <f t="shared" si="11"/>
        <v>858900</v>
      </c>
      <c r="O28" s="31">
        <f t="shared" si="11"/>
        <v>856800</v>
      </c>
      <c r="P28" s="286">
        <f t="shared" si="11"/>
        <v>1475904</v>
      </c>
      <c r="Q28" s="31">
        <f t="shared" si="11"/>
        <v>1475904</v>
      </c>
      <c r="R28" s="31">
        <f t="shared" si="11"/>
        <v>1475904</v>
      </c>
      <c r="S28" s="287">
        <f aca="true" t="shared" si="12" ref="S28:U91">G28-J28-M28-P28</f>
        <v>0.0003199949860572815</v>
      </c>
      <c r="T28" s="287">
        <f t="shared" si="9"/>
        <v>0</v>
      </c>
      <c r="U28" s="287">
        <f t="shared" si="9"/>
        <v>0</v>
      </c>
      <c r="V28" s="287"/>
      <c r="W28" s="287"/>
      <c r="X28" s="287"/>
      <c r="Y28" s="287"/>
      <c r="Z28" s="287"/>
    </row>
    <row r="29" spans="1:26" ht="26.25" customHeight="1">
      <c r="A29" s="30" t="s">
        <v>459</v>
      </c>
      <c r="B29" s="29" t="s">
        <v>26</v>
      </c>
      <c r="C29" s="30" t="s">
        <v>688</v>
      </c>
      <c r="D29" s="30" t="s">
        <v>278</v>
      </c>
      <c r="E29" s="30"/>
      <c r="F29" s="30"/>
      <c r="G29" s="31">
        <f aca="true" t="shared" si="13" ref="G29:R33">G30</f>
        <v>1897379</v>
      </c>
      <c r="H29" s="31">
        <f t="shared" si="13"/>
        <v>1897379</v>
      </c>
      <c r="I29" s="31">
        <f t="shared" si="13"/>
        <v>1897379</v>
      </c>
      <c r="J29" s="286">
        <f t="shared" si="13"/>
        <v>1897379</v>
      </c>
      <c r="K29" s="31">
        <f t="shared" si="13"/>
        <v>1897379</v>
      </c>
      <c r="L29" s="31">
        <f t="shared" si="13"/>
        <v>1897379</v>
      </c>
      <c r="M29" s="286">
        <f t="shared" si="13"/>
        <v>0</v>
      </c>
      <c r="N29" s="31">
        <f t="shared" si="13"/>
        <v>0</v>
      </c>
      <c r="O29" s="31">
        <f t="shared" si="13"/>
        <v>0</v>
      </c>
      <c r="P29" s="286">
        <f t="shared" si="13"/>
        <v>0</v>
      </c>
      <c r="Q29" s="31">
        <f t="shared" si="13"/>
        <v>0</v>
      </c>
      <c r="R29" s="31">
        <f t="shared" si="13"/>
        <v>0</v>
      </c>
      <c r="S29" s="287">
        <f t="shared" si="12"/>
        <v>0</v>
      </c>
      <c r="T29" s="287">
        <f t="shared" si="9"/>
        <v>0</v>
      </c>
      <c r="U29" s="287">
        <f t="shared" si="9"/>
        <v>0</v>
      </c>
      <c r="V29" s="287"/>
      <c r="W29" s="287"/>
      <c r="X29" s="287"/>
      <c r="Y29" s="287"/>
      <c r="Z29" s="287"/>
    </row>
    <row r="30" spans="1:26" ht="26.25" customHeight="1">
      <c r="A30" s="30" t="s">
        <v>465</v>
      </c>
      <c r="B30" s="29" t="s">
        <v>32</v>
      </c>
      <c r="C30" s="30" t="s">
        <v>688</v>
      </c>
      <c r="D30" s="30" t="s">
        <v>278</v>
      </c>
      <c r="E30" s="30" t="s">
        <v>51</v>
      </c>
      <c r="F30" s="30"/>
      <c r="G30" s="31">
        <f t="shared" si="13"/>
        <v>1897379</v>
      </c>
      <c r="H30" s="31">
        <f t="shared" si="13"/>
        <v>1897379</v>
      </c>
      <c r="I30" s="31">
        <f t="shared" si="13"/>
        <v>1897379</v>
      </c>
      <c r="J30" s="286">
        <f t="shared" si="13"/>
        <v>1897379</v>
      </c>
      <c r="K30" s="31">
        <f t="shared" si="13"/>
        <v>1897379</v>
      </c>
      <c r="L30" s="31">
        <f t="shared" si="13"/>
        <v>1897379</v>
      </c>
      <c r="M30" s="286">
        <f t="shared" si="13"/>
        <v>0</v>
      </c>
      <c r="N30" s="31">
        <f t="shared" si="13"/>
        <v>0</v>
      </c>
      <c r="O30" s="31">
        <f t="shared" si="13"/>
        <v>0</v>
      </c>
      <c r="P30" s="286">
        <f t="shared" si="13"/>
        <v>0</v>
      </c>
      <c r="Q30" s="31">
        <f t="shared" si="13"/>
        <v>0</v>
      </c>
      <c r="R30" s="31">
        <f t="shared" si="13"/>
        <v>0</v>
      </c>
      <c r="S30" s="287">
        <f t="shared" si="12"/>
        <v>0</v>
      </c>
      <c r="T30" s="287">
        <f t="shared" si="9"/>
        <v>0</v>
      </c>
      <c r="U30" s="287">
        <f t="shared" si="9"/>
        <v>0</v>
      </c>
      <c r="V30" s="287"/>
      <c r="W30" s="287"/>
      <c r="X30" s="287"/>
      <c r="Y30" s="287"/>
      <c r="Z30" s="287"/>
    </row>
    <row r="31" spans="1:26" ht="12.75" customHeight="1">
      <c r="A31" s="30" t="s">
        <v>466</v>
      </c>
      <c r="B31" s="29" t="s">
        <v>543</v>
      </c>
      <c r="C31" s="30" t="s">
        <v>688</v>
      </c>
      <c r="D31" s="30" t="s">
        <v>278</v>
      </c>
      <c r="E31" s="30" t="s">
        <v>52</v>
      </c>
      <c r="F31" s="30"/>
      <c r="G31" s="31">
        <f>G32</f>
        <v>1897379</v>
      </c>
      <c r="H31" s="31">
        <f t="shared" si="13"/>
        <v>1897379</v>
      </c>
      <c r="I31" s="31">
        <f t="shared" si="13"/>
        <v>1897379</v>
      </c>
      <c r="J31" s="286">
        <f>J32</f>
        <v>1897379</v>
      </c>
      <c r="K31" s="31">
        <f t="shared" si="13"/>
        <v>1897379</v>
      </c>
      <c r="L31" s="31">
        <f t="shared" si="13"/>
        <v>1897379</v>
      </c>
      <c r="M31" s="286">
        <f>M32</f>
        <v>0</v>
      </c>
      <c r="N31" s="31">
        <f t="shared" si="13"/>
        <v>0</v>
      </c>
      <c r="O31" s="31">
        <f t="shared" si="13"/>
        <v>0</v>
      </c>
      <c r="P31" s="286">
        <f>P32</f>
        <v>0</v>
      </c>
      <c r="Q31" s="31">
        <f t="shared" si="13"/>
        <v>0</v>
      </c>
      <c r="R31" s="31">
        <f t="shared" si="13"/>
        <v>0</v>
      </c>
      <c r="S31" s="287">
        <f t="shared" si="12"/>
        <v>0</v>
      </c>
      <c r="T31" s="287">
        <f t="shared" si="9"/>
        <v>0</v>
      </c>
      <c r="U31" s="287">
        <f t="shared" si="9"/>
        <v>0</v>
      </c>
      <c r="V31" s="287"/>
      <c r="W31" s="287"/>
      <c r="X31" s="287"/>
      <c r="Y31" s="287"/>
      <c r="Z31" s="287"/>
    </row>
    <row r="32" spans="1:26" ht="52.5" customHeight="1">
      <c r="A32" s="30" t="s">
        <v>467</v>
      </c>
      <c r="B32" s="29" t="s">
        <v>539</v>
      </c>
      <c r="C32" s="30" t="s">
        <v>688</v>
      </c>
      <c r="D32" s="30" t="s">
        <v>278</v>
      </c>
      <c r="E32" s="30" t="s">
        <v>53</v>
      </c>
      <c r="F32" s="30"/>
      <c r="G32" s="31">
        <f t="shared" si="13"/>
        <v>1897379</v>
      </c>
      <c r="H32" s="31">
        <f t="shared" si="13"/>
        <v>1897379</v>
      </c>
      <c r="I32" s="31">
        <f t="shared" si="13"/>
        <v>1897379</v>
      </c>
      <c r="J32" s="286">
        <f t="shared" si="13"/>
        <v>1897379</v>
      </c>
      <c r="K32" s="31">
        <f t="shared" si="13"/>
        <v>1897379</v>
      </c>
      <c r="L32" s="31">
        <f t="shared" si="13"/>
        <v>1897379</v>
      </c>
      <c r="M32" s="286">
        <f t="shared" si="13"/>
        <v>0</v>
      </c>
      <c r="N32" s="31">
        <f t="shared" si="13"/>
        <v>0</v>
      </c>
      <c r="O32" s="31">
        <f t="shared" si="13"/>
        <v>0</v>
      </c>
      <c r="P32" s="286">
        <f t="shared" si="13"/>
        <v>0</v>
      </c>
      <c r="Q32" s="31">
        <f t="shared" si="13"/>
        <v>0</v>
      </c>
      <c r="R32" s="31">
        <f t="shared" si="13"/>
        <v>0</v>
      </c>
      <c r="S32" s="287">
        <f t="shared" si="12"/>
        <v>0</v>
      </c>
      <c r="T32" s="287">
        <f t="shared" si="9"/>
        <v>0</v>
      </c>
      <c r="U32" s="287">
        <f t="shared" si="9"/>
        <v>0</v>
      </c>
      <c r="V32" s="287"/>
      <c r="W32" s="287"/>
      <c r="X32" s="287"/>
      <c r="Y32" s="287"/>
      <c r="Z32" s="287"/>
    </row>
    <row r="33" spans="1:26" ht="39.75" customHeight="1">
      <c r="A33" s="30" t="s">
        <v>296</v>
      </c>
      <c r="B33" s="32" t="s">
        <v>3</v>
      </c>
      <c r="C33" s="30" t="s">
        <v>688</v>
      </c>
      <c r="D33" s="30" t="s">
        <v>278</v>
      </c>
      <c r="E33" s="30" t="s">
        <v>53</v>
      </c>
      <c r="F33" s="30" t="s">
        <v>329</v>
      </c>
      <c r="G33" s="31">
        <f t="shared" si="13"/>
        <v>1897379</v>
      </c>
      <c r="H33" s="31">
        <f t="shared" si="13"/>
        <v>1897379</v>
      </c>
      <c r="I33" s="31">
        <f t="shared" si="13"/>
        <v>1897379</v>
      </c>
      <c r="J33" s="286">
        <f t="shared" si="13"/>
        <v>1897379</v>
      </c>
      <c r="K33" s="31">
        <f t="shared" si="13"/>
        <v>1897379</v>
      </c>
      <c r="L33" s="31">
        <f t="shared" si="13"/>
        <v>1897379</v>
      </c>
      <c r="M33" s="286">
        <f t="shared" si="13"/>
        <v>0</v>
      </c>
      <c r="N33" s="31">
        <f t="shared" si="13"/>
        <v>0</v>
      </c>
      <c r="O33" s="31">
        <f t="shared" si="13"/>
        <v>0</v>
      </c>
      <c r="P33" s="286">
        <f t="shared" si="13"/>
        <v>0</v>
      </c>
      <c r="Q33" s="31">
        <f t="shared" si="13"/>
        <v>0</v>
      </c>
      <c r="R33" s="31">
        <f t="shared" si="13"/>
        <v>0</v>
      </c>
      <c r="S33" s="287">
        <f t="shared" si="12"/>
        <v>0</v>
      </c>
      <c r="T33" s="287">
        <f t="shared" si="9"/>
        <v>0</v>
      </c>
      <c r="U33" s="287">
        <f t="shared" si="9"/>
        <v>0</v>
      </c>
      <c r="V33" s="287"/>
      <c r="W33" s="287"/>
      <c r="X33" s="287"/>
      <c r="Y33" s="287"/>
      <c r="Z33" s="287"/>
    </row>
    <row r="34" spans="1:26" ht="12.75" customHeight="1">
      <c r="A34" s="30" t="s">
        <v>470</v>
      </c>
      <c r="B34" s="32" t="s">
        <v>27</v>
      </c>
      <c r="C34" s="30" t="s">
        <v>688</v>
      </c>
      <c r="D34" s="30" t="s">
        <v>278</v>
      </c>
      <c r="E34" s="30" t="s">
        <v>53</v>
      </c>
      <c r="F34" s="30" t="s">
        <v>346</v>
      </c>
      <c r="G34" s="31">
        <v>1897379</v>
      </c>
      <c r="H34" s="31">
        <v>1897379</v>
      </c>
      <c r="I34" s="31">
        <v>1897379</v>
      </c>
      <c r="J34" s="286">
        <f>37950*2*1.6*1.302*12+0.44</f>
        <v>1897379</v>
      </c>
      <c r="K34" s="31">
        <f>37950*2*1.6*1.302*12+0.44</f>
        <v>1897379</v>
      </c>
      <c r="L34" s="31">
        <f>37950*2*1.6*1.302*12+0.44</f>
        <v>1897379</v>
      </c>
      <c r="M34" s="286"/>
      <c r="N34" s="31"/>
      <c r="O34" s="31"/>
      <c r="P34" s="286"/>
      <c r="Q34" s="31"/>
      <c r="R34" s="31"/>
      <c r="S34" s="287">
        <f t="shared" si="12"/>
        <v>0</v>
      </c>
      <c r="T34" s="287">
        <f t="shared" si="9"/>
        <v>0</v>
      </c>
      <c r="U34" s="287">
        <f t="shared" si="9"/>
        <v>0</v>
      </c>
      <c r="V34" s="287"/>
      <c r="W34" s="287"/>
      <c r="X34" s="287"/>
      <c r="Y34" s="287"/>
      <c r="Z34" s="287"/>
    </row>
    <row r="35" spans="1:26" ht="39.75" customHeight="1">
      <c r="A35" s="30" t="s">
        <v>762</v>
      </c>
      <c r="B35" s="29" t="s">
        <v>534</v>
      </c>
      <c r="C35" s="30" t="s">
        <v>688</v>
      </c>
      <c r="D35" s="30" t="s">
        <v>280</v>
      </c>
      <c r="E35" s="30"/>
      <c r="F35" s="30"/>
      <c r="G35" s="31">
        <f aca="true" t="shared" si="14" ref="G35:R35">G36+G41</f>
        <v>32319551</v>
      </c>
      <c r="H35" s="31">
        <f t="shared" si="14"/>
        <v>27725587</v>
      </c>
      <c r="I35" s="31">
        <f t="shared" si="14"/>
        <v>26142617</v>
      </c>
      <c r="J35" s="286">
        <f t="shared" si="14"/>
        <v>30111446.999680005</v>
      </c>
      <c r="K35" s="31">
        <f t="shared" si="14"/>
        <v>25517483</v>
      </c>
      <c r="L35" s="31">
        <f t="shared" si="14"/>
        <v>23934513</v>
      </c>
      <c r="M35" s="286">
        <f t="shared" si="14"/>
        <v>732200</v>
      </c>
      <c r="N35" s="31">
        <f t="shared" si="14"/>
        <v>732200</v>
      </c>
      <c r="O35" s="31">
        <f t="shared" si="14"/>
        <v>732200</v>
      </c>
      <c r="P35" s="286">
        <f t="shared" si="14"/>
        <v>1475904</v>
      </c>
      <c r="Q35" s="31">
        <f t="shared" si="14"/>
        <v>1475904</v>
      </c>
      <c r="R35" s="31">
        <f t="shared" si="14"/>
        <v>1475904</v>
      </c>
      <c r="S35" s="287">
        <f t="shared" si="12"/>
        <v>0.0003199949860572815</v>
      </c>
      <c r="T35" s="287">
        <f t="shared" si="9"/>
        <v>0</v>
      </c>
      <c r="U35" s="287">
        <f t="shared" si="9"/>
        <v>0</v>
      </c>
      <c r="V35" s="287"/>
      <c r="W35" s="287"/>
      <c r="X35" s="287"/>
      <c r="Y35" s="287"/>
      <c r="Z35" s="287"/>
    </row>
    <row r="36" spans="1:26" ht="26.25" customHeight="1">
      <c r="A36" s="30" t="s">
        <v>763</v>
      </c>
      <c r="B36" s="55" t="s">
        <v>967</v>
      </c>
      <c r="C36" s="33" t="s">
        <v>688</v>
      </c>
      <c r="D36" s="33" t="s">
        <v>280</v>
      </c>
      <c r="E36" s="33" t="s">
        <v>61</v>
      </c>
      <c r="F36" s="30"/>
      <c r="G36" s="31">
        <f aca="true" t="shared" si="15" ref="G36:R39">G37</f>
        <v>722938</v>
      </c>
      <c r="H36" s="31">
        <f t="shared" si="15"/>
        <v>722938</v>
      </c>
      <c r="I36" s="31">
        <f t="shared" si="15"/>
        <v>722938</v>
      </c>
      <c r="J36" s="286">
        <f t="shared" si="15"/>
        <v>722937.9956800002</v>
      </c>
      <c r="K36" s="31">
        <f t="shared" si="15"/>
        <v>722938</v>
      </c>
      <c r="L36" s="31">
        <f t="shared" si="15"/>
        <v>722938</v>
      </c>
      <c r="M36" s="286">
        <f t="shared" si="15"/>
        <v>0</v>
      </c>
      <c r="N36" s="31">
        <f t="shared" si="15"/>
        <v>0</v>
      </c>
      <c r="O36" s="31">
        <f t="shared" si="15"/>
        <v>0</v>
      </c>
      <c r="P36" s="286">
        <f t="shared" si="15"/>
        <v>0</v>
      </c>
      <c r="Q36" s="31">
        <f t="shared" si="15"/>
        <v>0</v>
      </c>
      <c r="R36" s="31">
        <f t="shared" si="15"/>
        <v>0</v>
      </c>
      <c r="S36" s="287">
        <f t="shared" si="12"/>
        <v>0.00431999983265996</v>
      </c>
      <c r="T36" s="287">
        <f t="shared" si="9"/>
        <v>0</v>
      </c>
      <c r="U36" s="287">
        <f t="shared" si="9"/>
        <v>0</v>
      </c>
      <c r="V36" s="287"/>
      <c r="W36" s="287"/>
      <c r="X36" s="287"/>
      <c r="Y36" s="287"/>
      <c r="Z36" s="287"/>
    </row>
    <row r="37" spans="1:26" ht="12.75" customHeight="1">
      <c r="A37" s="30" t="s">
        <v>764</v>
      </c>
      <c r="B37" s="290" t="s">
        <v>541</v>
      </c>
      <c r="C37" s="33" t="s">
        <v>688</v>
      </c>
      <c r="D37" s="33" t="s">
        <v>280</v>
      </c>
      <c r="E37" s="33" t="s">
        <v>62</v>
      </c>
      <c r="F37" s="30"/>
      <c r="G37" s="31">
        <f t="shared" si="15"/>
        <v>722938</v>
      </c>
      <c r="H37" s="31">
        <f t="shared" si="15"/>
        <v>722938</v>
      </c>
      <c r="I37" s="31">
        <f t="shared" si="15"/>
        <v>722938</v>
      </c>
      <c r="J37" s="286">
        <f t="shared" si="15"/>
        <v>722937.9956800002</v>
      </c>
      <c r="K37" s="31">
        <f t="shared" si="15"/>
        <v>722938</v>
      </c>
      <c r="L37" s="31">
        <f t="shared" si="15"/>
        <v>722938</v>
      </c>
      <c r="M37" s="286">
        <f t="shared" si="15"/>
        <v>0</v>
      </c>
      <c r="N37" s="31">
        <f t="shared" si="15"/>
        <v>0</v>
      </c>
      <c r="O37" s="31">
        <f t="shared" si="15"/>
        <v>0</v>
      </c>
      <c r="P37" s="286">
        <f t="shared" si="15"/>
        <v>0</v>
      </c>
      <c r="Q37" s="31">
        <f t="shared" si="15"/>
        <v>0</v>
      </c>
      <c r="R37" s="31">
        <f t="shared" si="15"/>
        <v>0</v>
      </c>
      <c r="S37" s="287">
        <f t="shared" si="12"/>
        <v>0.00431999983265996</v>
      </c>
      <c r="T37" s="287">
        <f t="shared" si="9"/>
        <v>0</v>
      </c>
      <c r="U37" s="287">
        <f t="shared" si="9"/>
        <v>0</v>
      </c>
      <c r="V37" s="287"/>
      <c r="W37" s="287"/>
      <c r="X37" s="287"/>
      <c r="Y37" s="287"/>
      <c r="Z37" s="287"/>
    </row>
    <row r="38" spans="1:26" ht="52.5" customHeight="1">
      <c r="A38" s="30" t="s">
        <v>700</v>
      </c>
      <c r="B38" s="29" t="s">
        <v>968</v>
      </c>
      <c r="C38" s="33" t="s">
        <v>688</v>
      </c>
      <c r="D38" s="33" t="s">
        <v>280</v>
      </c>
      <c r="E38" s="33" t="s">
        <v>50</v>
      </c>
      <c r="F38" s="30"/>
      <c r="G38" s="31">
        <f t="shared" si="15"/>
        <v>722938</v>
      </c>
      <c r="H38" s="31">
        <f t="shared" si="15"/>
        <v>722938</v>
      </c>
      <c r="I38" s="31">
        <f t="shared" si="15"/>
        <v>722938</v>
      </c>
      <c r="J38" s="286">
        <f t="shared" si="15"/>
        <v>722937.9956800002</v>
      </c>
      <c r="K38" s="31">
        <f t="shared" si="15"/>
        <v>722938</v>
      </c>
      <c r="L38" s="31">
        <f t="shared" si="15"/>
        <v>722938</v>
      </c>
      <c r="M38" s="286">
        <f t="shared" si="15"/>
        <v>0</v>
      </c>
      <c r="N38" s="31">
        <f t="shared" si="15"/>
        <v>0</v>
      </c>
      <c r="O38" s="31">
        <f t="shared" si="15"/>
        <v>0</v>
      </c>
      <c r="P38" s="286">
        <f t="shared" si="15"/>
        <v>0</v>
      </c>
      <c r="Q38" s="31">
        <f t="shared" si="15"/>
        <v>0</v>
      </c>
      <c r="R38" s="31">
        <f t="shared" si="15"/>
        <v>0</v>
      </c>
      <c r="S38" s="287">
        <f t="shared" si="12"/>
        <v>0.00431999983265996</v>
      </c>
      <c r="T38" s="287">
        <f t="shared" si="9"/>
        <v>0</v>
      </c>
      <c r="U38" s="287">
        <f t="shared" si="9"/>
        <v>0</v>
      </c>
      <c r="V38" s="287"/>
      <c r="W38" s="287"/>
      <c r="X38" s="287"/>
      <c r="Y38" s="287"/>
      <c r="Z38" s="287"/>
    </row>
    <row r="39" spans="1:26" ht="39.75" customHeight="1">
      <c r="A39" s="30" t="s">
        <v>575</v>
      </c>
      <c r="B39" s="32" t="s">
        <v>3</v>
      </c>
      <c r="C39" s="33" t="s">
        <v>688</v>
      </c>
      <c r="D39" s="33" t="s">
        <v>280</v>
      </c>
      <c r="E39" s="33" t="s">
        <v>50</v>
      </c>
      <c r="F39" s="30" t="s">
        <v>329</v>
      </c>
      <c r="G39" s="31">
        <f t="shared" si="15"/>
        <v>722938</v>
      </c>
      <c r="H39" s="31">
        <f t="shared" si="15"/>
        <v>722938</v>
      </c>
      <c r="I39" s="31">
        <f t="shared" si="15"/>
        <v>722938</v>
      </c>
      <c r="J39" s="286">
        <f t="shared" si="15"/>
        <v>722937.9956800002</v>
      </c>
      <c r="K39" s="31">
        <f t="shared" si="15"/>
        <v>722938</v>
      </c>
      <c r="L39" s="31">
        <f t="shared" si="15"/>
        <v>722938</v>
      </c>
      <c r="M39" s="286">
        <f t="shared" si="15"/>
        <v>0</v>
      </c>
      <c r="N39" s="31">
        <f t="shared" si="15"/>
        <v>0</v>
      </c>
      <c r="O39" s="31">
        <f t="shared" si="15"/>
        <v>0</v>
      </c>
      <c r="P39" s="286">
        <f t="shared" si="15"/>
        <v>0</v>
      </c>
      <c r="Q39" s="31">
        <f t="shared" si="15"/>
        <v>0</v>
      </c>
      <c r="R39" s="31">
        <f t="shared" si="15"/>
        <v>0</v>
      </c>
      <c r="S39" s="287">
        <f t="shared" si="12"/>
        <v>0.00431999983265996</v>
      </c>
      <c r="T39" s="287">
        <f t="shared" si="9"/>
        <v>0</v>
      </c>
      <c r="U39" s="287">
        <f t="shared" si="9"/>
        <v>0</v>
      </c>
      <c r="V39" s="287"/>
      <c r="W39" s="287"/>
      <c r="X39" s="287"/>
      <c r="Y39" s="287"/>
      <c r="Z39" s="287"/>
    </row>
    <row r="40" spans="1:26" ht="12.75" customHeight="1">
      <c r="A40" s="30" t="s">
        <v>297</v>
      </c>
      <c r="B40" s="32" t="s">
        <v>27</v>
      </c>
      <c r="C40" s="33" t="s">
        <v>688</v>
      </c>
      <c r="D40" s="33" t="s">
        <v>280</v>
      </c>
      <c r="E40" s="33" t="s">
        <v>50</v>
      </c>
      <c r="F40" s="30" t="s">
        <v>346</v>
      </c>
      <c r="G40" s="31">
        <v>722938</v>
      </c>
      <c r="H40" s="31">
        <v>722938</v>
      </c>
      <c r="I40" s="31">
        <v>722938</v>
      </c>
      <c r="J40" s="286">
        <f>6067*57.2*1.6*1.302+0.1</f>
        <v>722937.9956800002</v>
      </c>
      <c r="K40" s="31">
        <v>722938</v>
      </c>
      <c r="L40" s="31">
        <v>722938</v>
      </c>
      <c r="M40" s="286"/>
      <c r="N40" s="31"/>
      <c r="O40" s="31"/>
      <c r="P40" s="286"/>
      <c r="Q40" s="31"/>
      <c r="R40" s="31"/>
      <c r="S40" s="287">
        <f t="shared" si="12"/>
        <v>0.00431999983265996</v>
      </c>
      <c r="T40" s="287">
        <f t="shared" si="9"/>
        <v>0</v>
      </c>
      <c r="U40" s="287">
        <f t="shared" si="9"/>
        <v>0</v>
      </c>
      <c r="V40" s="287"/>
      <c r="W40" s="287"/>
      <c r="X40" s="287"/>
      <c r="Y40" s="287"/>
      <c r="Z40" s="287"/>
    </row>
    <row r="41" spans="1:26" ht="12.75" customHeight="1">
      <c r="A41" s="30" t="s">
        <v>298</v>
      </c>
      <c r="B41" s="29" t="s">
        <v>24</v>
      </c>
      <c r="C41" s="30" t="s">
        <v>688</v>
      </c>
      <c r="D41" s="30" t="s">
        <v>280</v>
      </c>
      <c r="E41" s="30" t="s">
        <v>63</v>
      </c>
      <c r="F41" s="30"/>
      <c r="G41" s="31">
        <f aca="true" t="shared" si="16" ref="G41:R41">G42</f>
        <v>31596613</v>
      </c>
      <c r="H41" s="31">
        <f t="shared" si="16"/>
        <v>27002649</v>
      </c>
      <c r="I41" s="31">
        <f t="shared" si="16"/>
        <v>25419679</v>
      </c>
      <c r="J41" s="286">
        <f t="shared" si="16"/>
        <v>29388509.004000004</v>
      </c>
      <c r="K41" s="31">
        <f t="shared" si="16"/>
        <v>24794545</v>
      </c>
      <c r="L41" s="31">
        <f t="shared" si="16"/>
        <v>23211575</v>
      </c>
      <c r="M41" s="286">
        <f t="shared" si="16"/>
        <v>732200</v>
      </c>
      <c r="N41" s="31">
        <f t="shared" si="16"/>
        <v>732200</v>
      </c>
      <c r="O41" s="31">
        <f t="shared" si="16"/>
        <v>732200</v>
      </c>
      <c r="P41" s="286">
        <f t="shared" si="16"/>
        <v>1475904</v>
      </c>
      <c r="Q41" s="31">
        <f t="shared" si="16"/>
        <v>1475904</v>
      </c>
      <c r="R41" s="31">
        <f t="shared" si="16"/>
        <v>1475904</v>
      </c>
      <c r="S41" s="287">
        <f t="shared" si="12"/>
        <v>-0.004000004380941391</v>
      </c>
      <c r="T41" s="287">
        <f t="shared" si="12"/>
        <v>0</v>
      </c>
      <c r="U41" s="287">
        <f t="shared" si="12"/>
        <v>0</v>
      </c>
      <c r="V41" s="287"/>
      <c r="W41" s="287"/>
      <c r="X41" s="287"/>
      <c r="Y41" s="287"/>
      <c r="Z41" s="287"/>
    </row>
    <row r="42" spans="1:26" ht="12.75" customHeight="1">
      <c r="A42" s="30" t="s">
        <v>299</v>
      </c>
      <c r="B42" s="29" t="s">
        <v>730</v>
      </c>
      <c r="C42" s="30" t="s">
        <v>688</v>
      </c>
      <c r="D42" s="30" t="s">
        <v>280</v>
      </c>
      <c r="E42" s="30" t="s">
        <v>64</v>
      </c>
      <c r="F42" s="30"/>
      <c r="G42" s="31">
        <f>G43+G48+G56+G59</f>
        <v>31596613</v>
      </c>
      <c r="H42" s="31">
        <f aca="true" t="shared" si="17" ref="H42:R42">H43+H48+H56+H59</f>
        <v>27002649</v>
      </c>
      <c r="I42" s="31">
        <f t="shared" si="17"/>
        <v>25419679</v>
      </c>
      <c r="J42" s="286">
        <f t="shared" si="17"/>
        <v>29388509.004000004</v>
      </c>
      <c r="K42" s="31">
        <f t="shared" si="17"/>
        <v>24794545</v>
      </c>
      <c r="L42" s="31">
        <f t="shared" si="17"/>
        <v>23211575</v>
      </c>
      <c r="M42" s="286">
        <f t="shared" si="17"/>
        <v>732200</v>
      </c>
      <c r="N42" s="31">
        <f t="shared" si="17"/>
        <v>732200</v>
      </c>
      <c r="O42" s="31">
        <f t="shared" si="17"/>
        <v>732200</v>
      </c>
      <c r="P42" s="286">
        <f t="shared" si="17"/>
        <v>1475904</v>
      </c>
      <c r="Q42" s="31">
        <f t="shared" si="17"/>
        <v>1475904</v>
      </c>
      <c r="R42" s="31">
        <f t="shared" si="17"/>
        <v>1475904</v>
      </c>
      <c r="S42" s="287">
        <f t="shared" si="12"/>
        <v>-0.004000004380941391</v>
      </c>
      <c r="T42" s="287">
        <f t="shared" si="12"/>
        <v>0</v>
      </c>
      <c r="U42" s="287">
        <f t="shared" si="12"/>
        <v>0</v>
      </c>
      <c r="V42" s="287"/>
      <c r="W42" s="287"/>
      <c r="X42" s="287"/>
      <c r="Y42" s="287"/>
      <c r="Z42" s="287"/>
    </row>
    <row r="43" spans="1:26" ht="52.5" customHeight="1">
      <c r="A43" s="30" t="s">
        <v>300</v>
      </c>
      <c r="B43" s="291" t="s">
        <v>798</v>
      </c>
      <c r="C43" s="30" t="s">
        <v>688</v>
      </c>
      <c r="D43" s="30" t="s">
        <v>280</v>
      </c>
      <c r="E43" s="292" t="s">
        <v>65</v>
      </c>
      <c r="F43" s="30"/>
      <c r="G43" s="31">
        <f aca="true" t="shared" si="18" ref="G43:R43">G44+G46</f>
        <v>732200</v>
      </c>
      <c r="H43" s="31">
        <f t="shared" si="18"/>
        <v>732200</v>
      </c>
      <c r="I43" s="31">
        <f t="shared" si="18"/>
        <v>732200</v>
      </c>
      <c r="J43" s="286">
        <f t="shared" si="18"/>
        <v>0</v>
      </c>
      <c r="K43" s="31">
        <f t="shared" si="18"/>
        <v>0</v>
      </c>
      <c r="L43" s="31">
        <f t="shared" si="18"/>
        <v>0</v>
      </c>
      <c r="M43" s="286">
        <f t="shared" si="18"/>
        <v>732200</v>
      </c>
      <c r="N43" s="31">
        <f t="shared" si="18"/>
        <v>732200</v>
      </c>
      <c r="O43" s="31">
        <f t="shared" si="18"/>
        <v>732200</v>
      </c>
      <c r="P43" s="286">
        <f t="shared" si="18"/>
        <v>0</v>
      </c>
      <c r="Q43" s="31">
        <f t="shared" si="18"/>
        <v>0</v>
      </c>
      <c r="R43" s="31">
        <f t="shared" si="18"/>
        <v>0</v>
      </c>
      <c r="S43" s="287">
        <f t="shared" si="12"/>
        <v>0</v>
      </c>
      <c r="T43" s="287">
        <f t="shared" si="12"/>
        <v>0</v>
      </c>
      <c r="U43" s="287">
        <f t="shared" si="12"/>
        <v>0</v>
      </c>
      <c r="V43" s="287"/>
      <c r="W43" s="287"/>
      <c r="X43" s="287"/>
      <c r="Y43" s="287"/>
      <c r="Z43" s="287"/>
    </row>
    <row r="44" spans="1:26" ht="39.75" customHeight="1">
      <c r="A44" s="30" t="s">
        <v>301</v>
      </c>
      <c r="B44" s="32" t="s">
        <v>3</v>
      </c>
      <c r="C44" s="292" t="s">
        <v>688</v>
      </c>
      <c r="D44" s="292" t="s">
        <v>280</v>
      </c>
      <c r="E44" s="292" t="s">
        <v>65</v>
      </c>
      <c r="F44" s="33" t="s">
        <v>329</v>
      </c>
      <c r="G44" s="31">
        <f aca="true" t="shared" si="19" ref="G44:R44">G45</f>
        <v>670870</v>
      </c>
      <c r="H44" s="31">
        <f t="shared" si="19"/>
        <v>670870</v>
      </c>
      <c r="I44" s="31">
        <f t="shared" si="19"/>
        <v>670870</v>
      </c>
      <c r="J44" s="286">
        <f t="shared" si="19"/>
        <v>0</v>
      </c>
      <c r="K44" s="31">
        <f t="shared" si="19"/>
        <v>0</v>
      </c>
      <c r="L44" s="31">
        <f t="shared" si="19"/>
        <v>0</v>
      </c>
      <c r="M44" s="286">
        <f t="shared" si="19"/>
        <v>670870</v>
      </c>
      <c r="N44" s="31">
        <f t="shared" si="19"/>
        <v>670870</v>
      </c>
      <c r="O44" s="31">
        <f t="shared" si="19"/>
        <v>670870</v>
      </c>
      <c r="P44" s="286">
        <f t="shared" si="19"/>
        <v>0</v>
      </c>
      <c r="Q44" s="31">
        <f t="shared" si="19"/>
        <v>0</v>
      </c>
      <c r="R44" s="31">
        <f t="shared" si="19"/>
        <v>0</v>
      </c>
      <c r="S44" s="287">
        <f t="shared" si="12"/>
        <v>0</v>
      </c>
      <c r="T44" s="287">
        <f t="shared" si="12"/>
        <v>0</v>
      </c>
      <c r="U44" s="287">
        <f t="shared" si="12"/>
        <v>0</v>
      </c>
      <c r="V44" s="287"/>
      <c r="W44" s="287"/>
      <c r="X44" s="287"/>
      <c r="Y44" s="287"/>
      <c r="Z44" s="287"/>
    </row>
    <row r="45" spans="1:26" ht="12.75" customHeight="1">
      <c r="A45" s="30" t="s">
        <v>370</v>
      </c>
      <c r="B45" s="32" t="s">
        <v>27</v>
      </c>
      <c r="C45" s="30" t="s">
        <v>688</v>
      </c>
      <c r="D45" s="30" t="s">
        <v>280</v>
      </c>
      <c r="E45" s="292" t="s">
        <v>65</v>
      </c>
      <c r="F45" s="33" t="s">
        <v>346</v>
      </c>
      <c r="G45" s="31">
        <v>670870</v>
      </c>
      <c r="H45" s="31">
        <v>670870</v>
      </c>
      <c r="I45" s="31">
        <v>670870</v>
      </c>
      <c r="J45" s="286"/>
      <c r="K45" s="31"/>
      <c r="L45" s="31"/>
      <c r="M45" s="286">
        <v>670870</v>
      </c>
      <c r="N45" s="31">
        <v>670870</v>
      </c>
      <c r="O45" s="31">
        <v>670870</v>
      </c>
      <c r="P45" s="286"/>
      <c r="Q45" s="31"/>
      <c r="R45" s="31"/>
      <c r="S45" s="287">
        <f t="shared" si="12"/>
        <v>0</v>
      </c>
      <c r="T45" s="287">
        <f t="shared" si="12"/>
        <v>0</v>
      </c>
      <c r="U45" s="287">
        <f t="shared" si="12"/>
        <v>0</v>
      </c>
      <c r="V45" s="287"/>
      <c r="W45" s="287"/>
      <c r="X45" s="287"/>
      <c r="Y45" s="287"/>
      <c r="Z45" s="287"/>
    </row>
    <row r="46" spans="1:26" ht="39.75" customHeight="1">
      <c r="A46" s="30" t="s">
        <v>302</v>
      </c>
      <c r="B46" s="32" t="s">
        <v>913</v>
      </c>
      <c r="C46" s="30" t="s">
        <v>688</v>
      </c>
      <c r="D46" s="30" t="s">
        <v>280</v>
      </c>
      <c r="E46" s="292" t="s">
        <v>65</v>
      </c>
      <c r="F46" s="33" t="s">
        <v>142</v>
      </c>
      <c r="G46" s="31">
        <f aca="true" t="shared" si="20" ref="G46:R46">G47</f>
        <v>61330</v>
      </c>
      <c r="H46" s="31">
        <f t="shared" si="20"/>
        <v>61330</v>
      </c>
      <c r="I46" s="31">
        <f t="shared" si="20"/>
        <v>61330</v>
      </c>
      <c r="J46" s="286">
        <f t="shared" si="20"/>
        <v>0</v>
      </c>
      <c r="K46" s="31">
        <f t="shared" si="20"/>
        <v>0</v>
      </c>
      <c r="L46" s="31">
        <f t="shared" si="20"/>
        <v>0</v>
      </c>
      <c r="M46" s="286">
        <f t="shared" si="20"/>
        <v>61330</v>
      </c>
      <c r="N46" s="31">
        <f t="shared" si="20"/>
        <v>61330</v>
      </c>
      <c r="O46" s="31">
        <f t="shared" si="20"/>
        <v>61330</v>
      </c>
      <c r="P46" s="286">
        <f t="shared" si="20"/>
        <v>0</v>
      </c>
      <c r="Q46" s="31">
        <f t="shared" si="20"/>
        <v>0</v>
      </c>
      <c r="R46" s="31">
        <f t="shared" si="20"/>
        <v>0</v>
      </c>
      <c r="S46" s="287">
        <f t="shared" si="12"/>
        <v>0</v>
      </c>
      <c r="T46" s="287">
        <f t="shared" si="12"/>
        <v>0</v>
      </c>
      <c r="U46" s="287">
        <f t="shared" si="12"/>
        <v>0</v>
      </c>
      <c r="V46" s="287"/>
      <c r="W46" s="287"/>
      <c r="X46" s="287"/>
      <c r="Y46" s="287"/>
      <c r="Z46" s="287"/>
    </row>
    <row r="47" spans="1:26" ht="26.25" customHeight="1">
      <c r="A47" s="30" t="s">
        <v>303</v>
      </c>
      <c r="B47" s="32" t="s">
        <v>379</v>
      </c>
      <c r="C47" s="30" t="s">
        <v>688</v>
      </c>
      <c r="D47" s="30" t="s">
        <v>280</v>
      </c>
      <c r="E47" s="292" t="s">
        <v>65</v>
      </c>
      <c r="F47" s="33" t="s">
        <v>694</v>
      </c>
      <c r="G47" s="31">
        <v>61330</v>
      </c>
      <c r="H47" s="31">
        <v>61330</v>
      </c>
      <c r="I47" s="31">
        <v>61330</v>
      </c>
      <c r="J47" s="286"/>
      <c r="K47" s="31"/>
      <c r="L47" s="31"/>
      <c r="M47" s="286">
        <v>61330</v>
      </c>
      <c r="N47" s="31">
        <v>61330</v>
      </c>
      <c r="O47" s="31">
        <v>61330</v>
      </c>
      <c r="P47" s="286"/>
      <c r="Q47" s="31"/>
      <c r="R47" s="31"/>
      <c r="S47" s="287">
        <f t="shared" si="12"/>
        <v>0</v>
      </c>
      <c r="T47" s="287">
        <f t="shared" si="12"/>
        <v>0</v>
      </c>
      <c r="U47" s="287">
        <f t="shared" si="12"/>
        <v>0</v>
      </c>
      <c r="V47" s="287"/>
      <c r="W47" s="287"/>
      <c r="X47" s="287"/>
      <c r="Y47" s="287"/>
      <c r="Z47" s="287"/>
    </row>
    <row r="48" spans="1:26" ht="39.75" customHeight="1">
      <c r="A48" s="30" t="s">
        <v>304</v>
      </c>
      <c r="B48" s="29" t="s">
        <v>984</v>
      </c>
      <c r="C48" s="30" t="s">
        <v>688</v>
      </c>
      <c r="D48" s="30" t="s">
        <v>280</v>
      </c>
      <c r="E48" s="30" t="s">
        <v>66</v>
      </c>
      <c r="F48" s="30"/>
      <c r="G48" s="31">
        <f aca="true" t="shared" si="21" ref="G48:R48">G49+G51+G53</f>
        <v>29388509</v>
      </c>
      <c r="H48" s="31">
        <f t="shared" si="21"/>
        <v>24794545</v>
      </c>
      <c r="I48" s="31">
        <f t="shared" si="21"/>
        <v>23211575</v>
      </c>
      <c r="J48" s="286">
        <f t="shared" si="21"/>
        <v>29388509.004000004</v>
      </c>
      <c r="K48" s="31">
        <f t="shared" si="21"/>
        <v>24794545</v>
      </c>
      <c r="L48" s="31">
        <f t="shared" si="21"/>
        <v>23211575</v>
      </c>
      <c r="M48" s="286">
        <f t="shared" si="21"/>
        <v>0</v>
      </c>
      <c r="N48" s="31">
        <f t="shared" si="21"/>
        <v>0</v>
      </c>
      <c r="O48" s="31">
        <f t="shared" si="21"/>
        <v>0</v>
      </c>
      <c r="P48" s="286">
        <f t="shared" si="21"/>
        <v>0</v>
      </c>
      <c r="Q48" s="31">
        <f t="shared" si="21"/>
        <v>0</v>
      </c>
      <c r="R48" s="31">
        <f t="shared" si="21"/>
        <v>0</v>
      </c>
      <c r="S48" s="287">
        <f t="shared" si="12"/>
        <v>-0.004000004380941391</v>
      </c>
      <c r="T48" s="287">
        <f t="shared" si="12"/>
        <v>0</v>
      </c>
      <c r="U48" s="287">
        <f t="shared" si="12"/>
        <v>0</v>
      </c>
      <c r="V48" s="287"/>
      <c r="W48" s="287"/>
      <c r="X48" s="287"/>
      <c r="Y48" s="287"/>
      <c r="Z48" s="287"/>
    </row>
    <row r="49" spans="1:26" ht="39.75" customHeight="1">
      <c r="A49" s="30" t="s">
        <v>305</v>
      </c>
      <c r="B49" s="32" t="s">
        <v>3</v>
      </c>
      <c r="C49" s="30" t="s">
        <v>688</v>
      </c>
      <c r="D49" s="30" t="s">
        <v>280</v>
      </c>
      <c r="E49" s="30" t="s">
        <v>66</v>
      </c>
      <c r="F49" s="33" t="s">
        <v>329</v>
      </c>
      <c r="G49" s="31">
        <f aca="true" t="shared" si="22" ref="G49:R49">G50</f>
        <v>20005724</v>
      </c>
      <c r="H49" s="31">
        <f t="shared" si="22"/>
        <v>16505580</v>
      </c>
      <c r="I49" s="31">
        <f t="shared" si="22"/>
        <v>15505430</v>
      </c>
      <c r="J49" s="286">
        <f t="shared" si="22"/>
        <v>20005724.004000004</v>
      </c>
      <c r="K49" s="31">
        <f t="shared" si="22"/>
        <v>16505580</v>
      </c>
      <c r="L49" s="31">
        <f t="shared" si="22"/>
        <v>15505430</v>
      </c>
      <c r="M49" s="286">
        <f t="shared" si="22"/>
        <v>0</v>
      </c>
      <c r="N49" s="31">
        <f t="shared" si="22"/>
        <v>0</v>
      </c>
      <c r="O49" s="31">
        <f t="shared" si="22"/>
        <v>0</v>
      </c>
      <c r="P49" s="286">
        <f t="shared" si="22"/>
        <v>0</v>
      </c>
      <c r="Q49" s="31">
        <f t="shared" si="22"/>
        <v>0</v>
      </c>
      <c r="R49" s="31">
        <f t="shared" si="22"/>
        <v>0</v>
      </c>
      <c r="S49" s="287">
        <f t="shared" si="12"/>
        <v>-0.004000004380941391</v>
      </c>
      <c r="T49" s="287">
        <f t="shared" si="12"/>
        <v>0</v>
      </c>
      <c r="U49" s="287">
        <f t="shared" si="12"/>
        <v>0</v>
      </c>
      <c r="V49" s="287"/>
      <c r="W49" s="287"/>
      <c r="X49" s="287"/>
      <c r="Y49" s="287"/>
      <c r="Z49" s="287"/>
    </row>
    <row r="50" spans="1:26" ht="25.5">
      <c r="A50" s="30" t="s">
        <v>371</v>
      </c>
      <c r="B50" s="32" t="s">
        <v>27</v>
      </c>
      <c r="C50" s="30" t="s">
        <v>688</v>
      </c>
      <c r="D50" s="30" t="s">
        <v>280</v>
      </c>
      <c r="E50" s="30" t="s">
        <v>66</v>
      </c>
      <c r="F50" s="33" t="s">
        <v>346</v>
      </c>
      <c r="G50" s="31">
        <v>20005724</v>
      </c>
      <c r="H50" s="31">
        <v>16505580</v>
      </c>
      <c r="I50" s="31">
        <v>15505430</v>
      </c>
      <c r="J50" s="286">
        <f>6067*57.2*1.6*1.302*22+992448*1.302+285418.44*1.302+3921840*1.302+81070.08*1.302+326820*1.302-0.37-2500000-700000</f>
        <v>20005724.004000004</v>
      </c>
      <c r="K50" s="31">
        <v>16505580</v>
      </c>
      <c r="L50" s="31">
        <v>15505430</v>
      </c>
      <c r="M50" s="286"/>
      <c r="N50" s="31"/>
      <c r="O50" s="31"/>
      <c r="P50" s="286"/>
      <c r="Q50" s="31"/>
      <c r="R50" s="31"/>
      <c r="S50" s="287">
        <f t="shared" si="12"/>
        <v>-0.004000004380941391</v>
      </c>
      <c r="T50" s="287">
        <f t="shared" si="12"/>
        <v>0</v>
      </c>
      <c r="U50" s="287">
        <f t="shared" si="12"/>
        <v>0</v>
      </c>
      <c r="V50" s="287"/>
      <c r="W50" s="287"/>
      <c r="X50" s="287"/>
      <c r="Y50" s="287"/>
      <c r="Z50" s="287"/>
    </row>
    <row r="51" spans="1:26" ht="39.75" customHeight="1">
      <c r="A51" s="30" t="s">
        <v>372</v>
      </c>
      <c r="B51" s="32" t="s">
        <v>913</v>
      </c>
      <c r="C51" s="30" t="s">
        <v>688</v>
      </c>
      <c r="D51" s="30" t="s">
        <v>280</v>
      </c>
      <c r="E51" s="30" t="s">
        <v>66</v>
      </c>
      <c r="F51" s="33" t="s">
        <v>142</v>
      </c>
      <c r="G51" s="31">
        <f aca="true" t="shared" si="23" ref="G51:R51">G52</f>
        <v>8832785</v>
      </c>
      <c r="H51" s="31">
        <f t="shared" si="23"/>
        <v>7761965</v>
      </c>
      <c r="I51" s="31">
        <f t="shared" si="23"/>
        <v>7191145</v>
      </c>
      <c r="J51" s="286">
        <f t="shared" si="23"/>
        <v>8832785</v>
      </c>
      <c r="K51" s="31">
        <f t="shared" si="23"/>
        <v>7761965</v>
      </c>
      <c r="L51" s="31">
        <f t="shared" si="23"/>
        <v>7191145</v>
      </c>
      <c r="M51" s="286">
        <f t="shared" si="23"/>
        <v>0</v>
      </c>
      <c r="N51" s="31">
        <f t="shared" si="23"/>
        <v>0</v>
      </c>
      <c r="O51" s="31">
        <f t="shared" si="23"/>
        <v>0</v>
      </c>
      <c r="P51" s="286">
        <f t="shared" si="23"/>
        <v>0</v>
      </c>
      <c r="Q51" s="31">
        <f t="shared" si="23"/>
        <v>0</v>
      </c>
      <c r="R51" s="31">
        <f t="shared" si="23"/>
        <v>0</v>
      </c>
      <c r="S51" s="287">
        <f t="shared" si="12"/>
        <v>0</v>
      </c>
      <c r="T51" s="287">
        <f t="shared" si="12"/>
        <v>0</v>
      </c>
      <c r="U51" s="287">
        <f t="shared" si="12"/>
        <v>0</v>
      </c>
      <c r="V51" s="287"/>
      <c r="W51" s="287"/>
      <c r="X51" s="287"/>
      <c r="Y51" s="287"/>
      <c r="Z51" s="287"/>
    </row>
    <row r="52" spans="1:26" ht="26.25" customHeight="1">
      <c r="A52" s="30" t="s">
        <v>373</v>
      </c>
      <c r="B52" s="32" t="s">
        <v>379</v>
      </c>
      <c r="C52" s="30" t="s">
        <v>688</v>
      </c>
      <c r="D52" s="30" t="s">
        <v>280</v>
      </c>
      <c r="E52" s="30" t="s">
        <v>66</v>
      </c>
      <c r="F52" s="33" t="s">
        <v>694</v>
      </c>
      <c r="G52" s="31">
        <f>6832785+2000000</f>
        <v>8832785</v>
      </c>
      <c r="H52" s="31">
        <f>5761965+2000000</f>
        <v>7761965</v>
      </c>
      <c r="I52" s="31">
        <f>5191145+2000000</f>
        <v>7191145</v>
      </c>
      <c r="J52" s="286">
        <f>4474650+2269620*1.039-0.18+2000000</f>
        <v>8832785</v>
      </c>
      <c r="K52" s="31">
        <f>5761965+2000000</f>
        <v>7761965</v>
      </c>
      <c r="L52" s="31">
        <f>5191145+2000000</f>
        <v>7191145</v>
      </c>
      <c r="M52" s="286"/>
      <c r="N52" s="31"/>
      <c r="O52" s="31"/>
      <c r="P52" s="286"/>
      <c r="Q52" s="31"/>
      <c r="R52" s="31"/>
      <c r="S52" s="287">
        <f t="shared" si="12"/>
        <v>0</v>
      </c>
      <c r="T52" s="287">
        <f t="shared" si="12"/>
        <v>0</v>
      </c>
      <c r="U52" s="287">
        <f t="shared" si="12"/>
        <v>0</v>
      </c>
      <c r="V52" s="287"/>
      <c r="W52" s="287"/>
      <c r="X52" s="287"/>
      <c r="Y52" s="287"/>
      <c r="Z52" s="287"/>
    </row>
    <row r="53" spans="1:26" ht="12.75" customHeight="1">
      <c r="A53" s="30" t="s">
        <v>18</v>
      </c>
      <c r="B53" s="32" t="s">
        <v>30</v>
      </c>
      <c r="C53" s="30" t="s">
        <v>688</v>
      </c>
      <c r="D53" s="30" t="s">
        <v>280</v>
      </c>
      <c r="E53" s="30" t="s">
        <v>66</v>
      </c>
      <c r="F53" s="33" t="s">
        <v>29</v>
      </c>
      <c r="G53" s="31">
        <f aca="true" t="shared" si="24" ref="G53:R53">G54+G55</f>
        <v>550000</v>
      </c>
      <c r="H53" s="31">
        <f t="shared" si="24"/>
        <v>527000</v>
      </c>
      <c r="I53" s="31">
        <f t="shared" si="24"/>
        <v>515000</v>
      </c>
      <c r="J53" s="286">
        <f t="shared" si="24"/>
        <v>550000</v>
      </c>
      <c r="K53" s="31">
        <f>K54+K55</f>
        <v>527000</v>
      </c>
      <c r="L53" s="31">
        <f t="shared" si="24"/>
        <v>515000</v>
      </c>
      <c r="M53" s="286">
        <f t="shared" si="24"/>
        <v>0</v>
      </c>
      <c r="N53" s="31">
        <f t="shared" si="24"/>
        <v>0</v>
      </c>
      <c r="O53" s="31">
        <f t="shared" si="24"/>
        <v>0</v>
      </c>
      <c r="P53" s="286">
        <f t="shared" si="24"/>
        <v>0</v>
      </c>
      <c r="Q53" s="31">
        <f t="shared" si="24"/>
        <v>0</v>
      </c>
      <c r="R53" s="31">
        <f t="shared" si="24"/>
        <v>0</v>
      </c>
      <c r="S53" s="287">
        <f t="shared" si="12"/>
        <v>0</v>
      </c>
      <c r="T53" s="287">
        <f t="shared" si="12"/>
        <v>0</v>
      </c>
      <c r="U53" s="287">
        <f t="shared" si="12"/>
        <v>0</v>
      </c>
      <c r="V53" s="287"/>
      <c r="W53" s="287"/>
      <c r="X53" s="287"/>
      <c r="Y53" s="287"/>
      <c r="Z53" s="287"/>
    </row>
    <row r="54" spans="1:26" ht="12.75" customHeight="1">
      <c r="A54" s="30" t="s">
        <v>19</v>
      </c>
      <c r="B54" s="32" t="s">
        <v>1324</v>
      </c>
      <c r="C54" s="30" t="s">
        <v>688</v>
      </c>
      <c r="D54" s="30" t="s">
        <v>280</v>
      </c>
      <c r="E54" s="30" t="s">
        <v>66</v>
      </c>
      <c r="F54" s="33" t="s">
        <v>1323</v>
      </c>
      <c r="G54" s="31">
        <v>100000</v>
      </c>
      <c r="H54" s="31">
        <v>97000</v>
      </c>
      <c r="I54" s="31">
        <v>95000</v>
      </c>
      <c r="J54" s="286">
        <v>100000</v>
      </c>
      <c r="K54" s="31">
        <v>97000</v>
      </c>
      <c r="L54" s="31">
        <v>95000</v>
      </c>
      <c r="M54" s="286"/>
      <c r="N54" s="31"/>
      <c r="O54" s="31"/>
      <c r="P54" s="286"/>
      <c r="Q54" s="31"/>
      <c r="R54" s="31"/>
      <c r="S54" s="287">
        <f t="shared" si="12"/>
        <v>0</v>
      </c>
      <c r="T54" s="287">
        <f t="shared" si="12"/>
        <v>0</v>
      </c>
      <c r="U54" s="287">
        <f t="shared" si="12"/>
        <v>0</v>
      </c>
      <c r="V54" s="287"/>
      <c r="W54" s="287"/>
      <c r="X54" s="287"/>
      <c r="Y54" s="287"/>
      <c r="Z54" s="287"/>
    </row>
    <row r="55" spans="1:26" ht="12.75">
      <c r="A55" s="30" t="s">
        <v>1204</v>
      </c>
      <c r="B55" s="32" t="s">
        <v>31</v>
      </c>
      <c r="C55" s="30" t="s">
        <v>688</v>
      </c>
      <c r="D55" s="30" t="s">
        <v>280</v>
      </c>
      <c r="E55" s="30" t="s">
        <v>66</v>
      </c>
      <c r="F55" s="33" t="s">
        <v>28</v>
      </c>
      <c r="G55" s="31">
        <v>450000</v>
      </c>
      <c r="H55" s="31">
        <v>430000</v>
      </c>
      <c r="I55" s="31">
        <v>420000</v>
      </c>
      <c r="J55" s="286">
        <v>450000</v>
      </c>
      <c r="K55" s="31">
        <v>430000</v>
      </c>
      <c r="L55" s="31">
        <v>420000</v>
      </c>
      <c r="M55" s="286"/>
      <c r="N55" s="31"/>
      <c r="O55" s="31"/>
      <c r="P55" s="286"/>
      <c r="Q55" s="31"/>
      <c r="R55" s="31"/>
      <c r="S55" s="287">
        <f t="shared" si="12"/>
        <v>0</v>
      </c>
      <c r="T55" s="287">
        <f t="shared" si="12"/>
        <v>0</v>
      </c>
      <c r="U55" s="287">
        <f t="shared" si="12"/>
        <v>0</v>
      </c>
      <c r="V55" s="287"/>
      <c r="W55" s="287"/>
      <c r="X55" s="287"/>
      <c r="Y55" s="287"/>
      <c r="Z55" s="287"/>
    </row>
    <row r="56" spans="1:26" ht="105" customHeight="1">
      <c r="A56" s="30" t="s">
        <v>1205</v>
      </c>
      <c r="B56" s="32" t="s">
        <v>987</v>
      </c>
      <c r="C56" s="30" t="s">
        <v>688</v>
      </c>
      <c r="D56" s="30" t="s">
        <v>280</v>
      </c>
      <c r="E56" s="30" t="s">
        <v>778</v>
      </c>
      <c r="F56" s="33"/>
      <c r="G56" s="31">
        <f aca="true" t="shared" si="25" ref="G56:R57">G57</f>
        <v>737952</v>
      </c>
      <c r="H56" s="31">
        <f t="shared" si="25"/>
        <v>737952</v>
      </c>
      <c r="I56" s="31">
        <f t="shared" si="25"/>
        <v>737952</v>
      </c>
      <c r="J56" s="286">
        <f t="shared" si="25"/>
        <v>0</v>
      </c>
      <c r="K56" s="31">
        <f t="shared" si="25"/>
        <v>0</v>
      </c>
      <c r="L56" s="31">
        <f t="shared" si="25"/>
        <v>0</v>
      </c>
      <c r="M56" s="286">
        <f t="shared" si="25"/>
        <v>0</v>
      </c>
      <c r="N56" s="31">
        <f t="shared" si="25"/>
        <v>0</v>
      </c>
      <c r="O56" s="31">
        <f t="shared" si="25"/>
        <v>0</v>
      </c>
      <c r="P56" s="286">
        <f t="shared" si="25"/>
        <v>737952</v>
      </c>
      <c r="Q56" s="31">
        <f t="shared" si="25"/>
        <v>737952</v>
      </c>
      <c r="R56" s="31">
        <f t="shared" si="25"/>
        <v>737952</v>
      </c>
      <c r="S56" s="287">
        <f t="shared" si="12"/>
        <v>0</v>
      </c>
      <c r="T56" s="287">
        <f t="shared" si="12"/>
        <v>0</v>
      </c>
      <c r="U56" s="287">
        <f t="shared" si="12"/>
        <v>0</v>
      </c>
      <c r="V56" s="287"/>
      <c r="W56" s="287"/>
      <c r="X56" s="287"/>
      <c r="Y56" s="287"/>
      <c r="Z56" s="287"/>
    </row>
    <row r="57" spans="1:26" ht="39.75" customHeight="1">
      <c r="A57" s="30" t="s">
        <v>272</v>
      </c>
      <c r="B57" s="32" t="s">
        <v>3</v>
      </c>
      <c r="C57" s="30" t="s">
        <v>688</v>
      </c>
      <c r="D57" s="30" t="s">
        <v>280</v>
      </c>
      <c r="E57" s="30" t="s">
        <v>778</v>
      </c>
      <c r="F57" s="33" t="s">
        <v>329</v>
      </c>
      <c r="G57" s="31">
        <f t="shared" si="25"/>
        <v>737952</v>
      </c>
      <c r="H57" s="31">
        <f t="shared" si="25"/>
        <v>737952</v>
      </c>
      <c r="I57" s="31">
        <f t="shared" si="25"/>
        <v>737952</v>
      </c>
      <c r="J57" s="286">
        <f t="shared" si="25"/>
        <v>0</v>
      </c>
      <c r="K57" s="31">
        <f t="shared" si="25"/>
        <v>0</v>
      </c>
      <c r="L57" s="31">
        <f t="shared" si="25"/>
        <v>0</v>
      </c>
      <c r="M57" s="286">
        <f t="shared" si="25"/>
        <v>0</v>
      </c>
      <c r="N57" s="31">
        <f t="shared" si="25"/>
        <v>0</v>
      </c>
      <c r="O57" s="31">
        <f t="shared" si="25"/>
        <v>0</v>
      </c>
      <c r="P57" s="286">
        <f t="shared" si="25"/>
        <v>737952</v>
      </c>
      <c r="Q57" s="31">
        <f t="shared" si="25"/>
        <v>737952</v>
      </c>
      <c r="R57" s="31">
        <f t="shared" si="25"/>
        <v>737952</v>
      </c>
      <c r="S57" s="287">
        <f t="shared" si="12"/>
        <v>0</v>
      </c>
      <c r="T57" s="287">
        <f t="shared" si="12"/>
        <v>0</v>
      </c>
      <c r="U57" s="287">
        <f t="shared" si="12"/>
        <v>0</v>
      </c>
      <c r="V57" s="287"/>
      <c r="W57" s="287"/>
      <c r="X57" s="287"/>
      <c r="Y57" s="287"/>
      <c r="Z57" s="287"/>
    </row>
    <row r="58" spans="1:26" s="298" customFormat="1" ht="12.75" customHeight="1">
      <c r="A58" s="30" t="s">
        <v>733</v>
      </c>
      <c r="B58" s="293" t="s">
        <v>27</v>
      </c>
      <c r="C58" s="294" t="s">
        <v>688</v>
      </c>
      <c r="D58" s="294" t="s">
        <v>280</v>
      </c>
      <c r="E58" s="294" t="s">
        <v>778</v>
      </c>
      <c r="F58" s="295" t="s">
        <v>346</v>
      </c>
      <c r="G58" s="296">
        <v>737952</v>
      </c>
      <c r="H58" s="296">
        <v>737952</v>
      </c>
      <c r="I58" s="296">
        <v>737952</v>
      </c>
      <c r="J58" s="286"/>
      <c r="K58" s="296"/>
      <c r="L58" s="296"/>
      <c r="M58" s="286"/>
      <c r="N58" s="296"/>
      <c r="O58" s="296"/>
      <c r="P58" s="286">
        <v>737952</v>
      </c>
      <c r="Q58" s="296">
        <v>737952</v>
      </c>
      <c r="R58" s="296">
        <v>737952</v>
      </c>
      <c r="S58" s="287">
        <f t="shared" si="12"/>
        <v>0</v>
      </c>
      <c r="T58" s="287">
        <f t="shared" si="12"/>
        <v>0</v>
      </c>
      <c r="U58" s="287">
        <f t="shared" si="12"/>
        <v>0</v>
      </c>
      <c r="V58" s="297"/>
      <c r="W58" s="297"/>
      <c r="X58" s="297"/>
      <c r="Y58" s="297"/>
      <c r="Z58" s="297"/>
    </row>
    <row r="59" spans="1:26" ht="118.5" customHeight="1">
      <c r="A59" s="30" t="s">
        <v>734</v>
      </c>
      <c r="B59" s="32" t="s">
        <v>988</v>
      </c>
      <c r="C59" s="30" t="s">
        <v>688</v>
      </c>
      <c r="D59" s="30" t="s">
        <v>280</v>
      </c>
      <c r="E59" s="30" t="s">
        <v>922</v>
      </c>
      <c r="F59" s="33"/>
      <c r="G59" s="31">
        <f aca="true" t="shared" si="26" ref="G59:R60">G60</f>
        <v>737952</v>
      </c>
      <c r="H59" s="31">
        <f t="shared" si="26"/>
        <v>737952</v>
      </c>
      <c r="I59" s="31">
        <f t="shared" si="26"/>
        <v>737952</v>
      </c>
      <c r="J59" s="286">
        <f t="shared" si="26"/>
        <v>0</v>
      </c>
      <c r="K59" s="31">
        <f t="shared" si="26"/>
        <v>0</v>
      </c>
      <c r="L59" s="31">
        <f t="shared" si="26"/>
        <v>0</v>
      </c>
      <c r="M59" s="286">
        <f t="shared" si="26"/>
        <v>0</v>
      </c>
      <c r="N59" s="31">
        <f t="shared" si="26"/>
        <v>0</v>
      </c>
      <c r="O59" s="31">
        <f t="shared" si="26"/>
        <v>0</v>
      </c>
      <c r="P59" s="286">
        <f t="shared" si="26"/>
        <v>737952</v>
      </c>
      <c r="Q59" s="31">
        <f t="shared" si="26"/>
        <v>737952</v>
      </c>
      <c r="R59" s="31">
        <f t="shared" si="26"/>
        <v>737952</v>
      </c>
      <c r="S59" s="287">
        <f t="shared" si="12"/>
        <v>0</v>
      </c>
      <c r="T59" s="287">
        <f t="shared" si="12"/>
        <v>0</v>
      </c>
      <c r="U59" s="287">
        <f t="shared" si="12"/>
        <v>0</v>
      </c>
      <c r="V59" s="287"/>
      <c r="W59" s="287"/>
      <c r="X59" s="287"/>
      <c r="Y59" s="287"/>
      <c r="Z59" s="287"/>
    </row>
    <row r="60" spans="1:26" ht="39.75" customHeight="1">
      <c r="A60" s="30" t="s">
        <v>735</v>
      </c>
      <c r="B60" s="32" t="s">
        <v>3</v>
      </c>
      <c r="C60" s="30" t="s">
        <v>688</v>
      </c>
      <c r="D60" s="30" t="s">
        <v>280</v>
      </c>
      <c r="E60" s="30" t="s">
        <v>922</v>
      </c>
      <c r="F60" s="33" t="s">
        <v>329</v>
      </c>
      <c r="G60" s="31">
        <f t="shared" si="26"/>
        <v>737952</v>
      </c>
      <c r="H60" s="31">
        <f t="shared" si="26"/>
        <v>737952</v>
      </c>
      <c r="I60" s="31">
        <f t="shared" si="26"/>
        <v>737952</v>
      </c>
      <c r="J60" s="286">
        <f t="shared" si="26"/>
        <v>0</v>
      </c>
      <c r="K60" s="31">
        <f t="shared" si="26"/>
        <v>0</v>
      </c>
      <c r="L60" s="31">
        <f t="shared" si="26"/>
        <v>0</v>
      </c>
      <c r="M60" s="286">
        <f t="shared" si="26"/>
        <v>0</v>
      </c>
      <c r="N60" s="31">
        <f t="shared" si="26"/>
        <v>0</v>
      </c>
      <c r="O60" s="31">
        <f t="shared" si="26"/>
        <v>0</v>
      </c>
      <c r="P60" s="286">
        <f t="shared" si="26"/>
        <v>737952</v>
      </c>
      <c r="Q60" s="31">
        <f t="shared" si="26"/>
        <v>737952</v>
      </c>
      <c r="R60" s="31">
        <f t="shared" si="26"/>
        <v>737952</v>
      </c>
      <c r="S60" s="287">
        <f t="shared" si="12"/>
        <v>0</v>
      </c>
      <c r="T60" s="287">
        <f t="shared" si="12"/>
        <v>0</v>
      </c>
      <c r="U60" s="287">
        <f t="shared" si="12"/>
        <v>0</v>
      </c>
      <c r="V60" s="287"/>
      <c r="W60" s="287"/>
      <c r="X60" s="287"/>
      <c r="Y60" s="287"/>
      <c r="Z60" s="287"/>
    </row>
    <row r="61" spans="1:26" s="298" customFormat="1" ht="12.75" customHeight="1">
      <c r="A61" s="30" t="s">
        <v>995</v>
      </c>
      <c r="B61" s="293" t="s">
        <v>27</v>
      </c>
      <c r="C61" s="294" t="s">
        <v>688</v>
      </c>
      <c r="D61" s="294" t="s">
        <v>280</v>
      </c>
      <c r="E61" s="294" t="s">
        <v>922</v>
      </c>
      <c r="F61" s="295" t="s">
        <v>346</v>
      </c>
      <c r="G61" s="296">
        <v>737952</v>
      </c>
      <c r="H61" s="296">
        <v>737952</v>
      </c>
      <c r="I61" s="296">
        <v>737952</v>
      </c>
      <c r="J61" s="286"/>
      <c r="K61" s="296"/>
      <c r="L61" s="296"/>
      <c r="M61" s="286"/>
      <c r="N61" s="296"/>
      <c r="O61" s="296"/>
      <c r="P61" s="286">
        <v>737952</v>
      </c>
      <c r="Q61" s="296">
        <v>737952</v>
      </c>
      <c r="R61" s="296">
        <v>737952</v>
      </c>
      <c r="S61" s="287">
        <f t="shared" si="12"/>
        <v>0</v>
      </c>
      <c r="T61" s="287">
        <f t="shared" si="12"/>
        <v>0</v>
      </c>
      <c r="U61" s="287">
        <f t="shared" si="12"/>
        <v>0</v>
      </c>
      <c r="V61" s="297"/>
      <c r="W61" s="297"/>
      <c r="X61" s="297"/>
      <c r="Y61" s="297"/>
      <c r="Z61" s="297"/>
    </row>
    <row r="62" spans="1:26" ht="12.75" customHeight="1">
      <c r="A62" s="30" t="s">
        <v>996</v>
      </c>
      <c r="B62" s="32" t="s">
        <v>924</v>
      </c>
      <c r="C62" s="30" t="s">
        <v>688</v>
      </c>
      <c r="D62" s="30" t="s">
        <v>925</v>
      </c>
      <c r="E62" s="30"/>
      <c r="F62" s="30"/>
      <c r="G62" s="31">
        <f aca="true" t="shared" si="27" ref="G62:R66">G63</f>
        <v>59900</v>
      </c>
      <c r="H62" s="31">
        <f t="shared" si="27"/>
        <v>2100</v>
      </c>
      <c r="I62" s="31">
        <f t="shared" si="27"/>
        <v>0</v>
      </c>
      <c r="J62" s="286">
        <f t="shared" si="27"/>
        <v>0</v>
      </c>
      <c r="K62" s="31">
        <f t="shared" si="27"/>
        <v>0</v>
      </c>
      <c r="L62" s="31">
        <f t="shared" si="27"/>
        <v>0</v>
      </c>
      <c r="M62" s="286">
        <f t="shared" si="27"/>
        <v>59900</v>
      </c>
      <c r="N62" s="31">
        <f t="shared" si="27"/>
        <v>2100</v>
      </c>
      <c r="O62" s="31">
        <f t="shared" si="27"/>
        <v>0</v>
      </c>
      <c r="P62" s="286">
        <f t="shared" si="27"/>
        <v>0</v>
      </c>
      <c r="Q62" s="31">
        <f t="shared" si="27"/>
        <v>0</v>
      </c>
      <c r="R62" s="31">
        <f t="shared" si="27"/>
        <v>0</v>
      </c>
      <c r="S62" s="287">
        <f t="shared" si="12"/>
        <v>0</v>
      </c>
      <c r="T62" s="287">
        <f t="shared" si="12"/>
        <v>0</v>
      </c>
      <c r="U62" s="287">
        <f t="shared" si="12"/>
        <v>0</v>
      </c>
      <c r="V62" s="287"/>
      <c r="W62" s="287"/>
      <c r="X62" s="287"/>
      <c r="Y62" s="287"/>
      <c r="Z62" s="287"/>
    </row>
    <row r="63" spans="1:26" ht="12.75" customHeight="1">
      <c r="A63" s="30" t="s">
        <v>1206</v>
      </c>
      <c r="B63" s="29" t="s">
        <v>24</v>
      </c>
      <c r="C63" s="30" t="s">
        <v>688</v>
      </c>
      <c r="D63" s="30" t="s">
        <v>925</v>
      </c>
      <c r="E63" s="30" t="s">
        <v>63</v>
      </c>
      <c r="F63" s="30"/>
      <c r="G63" s="31">
        <f t="shared" si="27"/>
        <v>59900</v>
      </c>
      <c r="H63" s="31">
        <f t="shared" si="27"/>
        <v>2100</v>
      </c>
      <c r="I63" s="31">
        <f t="shared" si="27"/>
        <v>0</v>
      </c>
      <c r="J63" s="286">
        <f t="shared" si="27"/>
        <v>0</v>
      </c>
      <c r="K63" s="31">
        <f t="shared" si="27"/>
        <v>0</v>
      </c>
      <c r="L63" s="31">
        <f t="shared" si="27"/>
        <v>0</v>
      </c>
      <c r="M63" s="286">
        <f t="shared" si="27"/>
        <v>59900</v>
      </c>
      <c r="N63" s="31">
        <f t="shared" si="27"/>
        <v>2100</v>
      </c>
      <c r="O63" s="31">
        <f t="shared" si="27"/>
        <v>0</v>
      </c>
      <c r="P63" s="286">
        <f t="shared" si="27"/>
        <v>0</v>
      </c>
      <c r="Q63" s="31">
        <f t="shared" si="27"/>
        <v>0</v>
      </c>
      <c r="R63" s="31">
        <f t="shared" si="27"/>
        <v>0</v>
      </c>
      <c r="S63" s="287">
        <f t="shared" si="12"/>
        <v>0</v>
      </c>
      <c r="T63" s="287">
        <f t="shared" si="12"/>
        <v>0</v>
      </c>
      <c r="U63" s="287">
        <f t="shared" si="12"/>
        <v>0</v>
      </c>
      <c r="V63" s="287"/>
      <c r="W63" s="287"/>
      <c r="X63" s="287"/>
      <c r="Y63" s="287"/>
      <c r="Z63" s="287"/>
    </row>
    <row r="64" spans="1:26" ht="12.75" customHeight="1">
      <c r="A64" s="30" t="s">
        <v>159</v>
      </c>
      <c r="B64" s="29" t="s">
        <v>730</v>
      </c>
      <c r="C64" s="30" t="s">
        <v>688</v>
      </c>
      <c r="D64" s="30" t="s">
        <v>925</v>
      </c>
      <c r="E64" s="30" t="s">
        <v>64</v>
      </c>
      <c r="F64" s="30"/>
      <c r="G64" s="31">
        <f t="shared" si="27"/>
        <v>59900</v>
      </c>
      <c r="H64" s="31">
        <f t="shared" si="27"/>
        <v>2100</v>
      </c>
      <c r="I64" s="31">
        <f t="shared" si="27"/>
        <v>0</v>
      </c>
      <c r="J64" s="286">
        <f t="shared" si="27"/>
        <v>0</v>
      </c>
      <c r="K64" s="31">
        <f t="shared" si="27"/>
        <v>0</v>
      </c>
      <c r="L64" s="31">
        <f t="shared" si="27"/>
        <v>0</v>
      </c>
      <c r="M64" s="286">
        <f t="shared" si="27"/>
        <v>59900</v>
      </c>
      <c r="N64" s="31">
        <f t="shared" si="27"/>
        <v>2100</v>
      </c>
      <c r="O64" s="31">
        <f t="shared" si="27"/>
        <v>0</v>
      </c>
      <c r="P64" s="286">
        <f t="shared" si="27"/>
        <v>0</v>
      </c>
      <c r="Q64" s="31">
        <f t="shared" si="27"/>
        <v>0</v>
      </c>
      <c r="R64" s="31">
        <f t="shared" si="27"/>
        <v>0</v>
      </c>
      <c r="S64" s="287">
        <f t="shared" si="12"/>
        <v>0</v>
      </c>
      <c r="T64" s="287">
        <f t="shared" si="12"/>
        <v>0</v>
      </c>
      <c r="U64" s="287">
        <f t="shared" si="12"/>
        <v>0</v>
      </c>
      <c r="V64" s="287"/>
      <c r="W64" s="287"/>
      <c r="X64" s="287"/>
      <c r="Y64" s="287"/>
      <c r="Z64" s="287"/>
    </row>
    <row r="65" spans="1:26" ht="66" customHeight="1">
      <c r="A65" s="30" t="s">
        <v>769</v>
      </c>
      <c r="B65" s="29" t="s">
        <v>1097</v>
      </c>
      <c r="C65" s="30" t="s">
        <v>688</v>
      </c>
      <c r="D65" s="30" t="s">
        <v>925</v>
      </c>
      <c r="E65" s="30" t="s">
        <v>927</v>
      </c>
      <c r="F65" s="30"/>
      <c r="G65" s="31">
        <f t="shared" si="27"/>
        <v>59900</v>
      </c>
      <c r="H65" s="31">
        <f t="shared" si="27"/>
        <v>2100</v>
      </c>
      <c r="I65" s="31">
        <f t="shared" si="27"/>
        <v>0</v>
      </c>
      <c r="J65" s="286">
        <f t="shared" si="27"/>
        <v>0</v>
      </c>
      <c r="K65" s="31">
        <f t="shared" si="27"/>
        <v>0</v>
      </c>
      <c r="L65" s="31">
        <f t="shared" si="27"/>
        <v>0</v>
      </c>
      <c r="M65" s="286">
        <f t="shared" si="27"/>
        <v>59900</v>
      </c>
      <c r="N65" s="31">
        <f t="shared" si="27"/>
        <v>2100</v>
      </c>
      <c r="O65" s="31">
        <f t="shared" si="27"/>
        <v>0</v>
      </c>
      <c r="P65" s="286">
        <f t="shared" si="27"/>
        <v>0</v>
      </c>
      <c r="Q65" s="31">
        <f t="shared" si="27"/>
        <v>0</v>
      </c>
      <c r="R65" s="31">
        <f t="shared" si="27"/>
        <v>0</v>
      </c>
      <c r="S65" s="287">
        <f t="shared" si="12"/>
        <v>0</v>
      </c>
      <c r="T65" s="287">
        <f t="shared" si="12"/>
        <v>0</v>
      </c>
      <c r="U65" s="287">
        <f t="shared" si="12"/>
        <v>0</v>
      </c>
      <c r="V65" s="287"/>
      <c r="W65" s="287"/>
      <c r="X65" s="287"/>
      <c r="Y65" s="287"/>
      <c r="Z65" s="287"/>
    </row>
    <row r="66" spans="1:26" ht="39.75" customHeight="1">
      <c r="A66" s="30" t="s">
        <v>770</v>
      </c>
      <c r="B66" s="32" t="s">
        <v>913</v>
      </c>
      <c r="C66" s="30" t="s">
        <v>688</v>
      </c>
      <c r="D66" s="30" t="s">
        <v>925</v>
      </c>
      <c r="E66" s="30" t="s">
        <v>927</v>
      </c>
      <c r="F66" s="33" t="s">
        <v>142</v>
      </c>
      <c r="G66" s="31">
        <f t="shared" si="27"/>
        <v>59900</v>
      </c>
      <c r="H66" s="31">
        <f t="shared" si="27"/>
        <v>2100</v>
      </c>
      <c r="I66" s="31">
        <f t="shared" si="27"/>
        <v>0</v>
      </c>
      <c r="J66" s="286">
        <f t="shared" si="27"/>
        <v>0</v>
      </c>
      <c r="K66" s="31">
        <f t="shared" si="27"/>
        <v>0</v>
      </c>
      <c r="L66" s="31">
        <f t="shared" si="27"/>
        <v>0</v>
      </c>
      <c r="M66" s="286">
        <f t="shared" si="27"/>
        <v>59900</v>
      </c>
      <c r="N66" s="31">
        <f t="shared" si="27"/>
        <v>2100</v>
      </c>
      <c r="O66" s="31">
        <f t="shared" si="27"/>
        <v>0</v>
      </c>
      <c r="P66" s="286">
        <f t="shared" si="27"/>
        <v>0</v>
      </c>
      <c r="Q66" s="31">
        <f t="shared" si="27"/>
        <v>0</v>
      </c>
      <c r="R66" s="31">
        <f t="shared" si="27"/>
        <v>0</v>
      </c>
      <c r="S66" s="287">
        <f t="shared" si="12"/>
        <v>0</v>
      </c>
      <c r="T66" s="287">
        <f t="shared" si="12"/>
        <v>0</v>
      </c>
      <c r="U66" s="287">
        <f t="shared" si="12"/>
        <v>0</v>
      </c>
      <c r="V66" s="287"/>
      <c r="W66" s="287"/>
      <c r="X66" s="287"/>
      <c r="Y66" s="287"/>
      <c r="Z66" s="287"/>
    </row>
    <row r="67" spans="1:26" ht="26.25" customHeight="1">
      <c r="A67" s="30" t="s">
        <v>771</v>
      </c>
      <c r="B67" s="32" t="s">
        <v>379</v>
      </c>
      <c r="C67" s="30" t="s">
        <v>688</v>
      </c>
      <c r="D67" s="30" t="s">
        <v>925</v>
      </c>
      <c r="E67" s="30" t="s">
        <v>927</v>
      </c>
      <c r="F67" s="33" t="s">
        <v>694</v>
      </c>
      <c r="G67" s="31">
        <v>59900</v>
      </c>
      <c r="H67" s="31">
        <v>2100</v>
      </c>
      <c r="I67" s="31">
        <v>0</v>
      </c>
      <c r="J67" s="286"/>
      <c r="K67" s="31"/>
      <c r="L67" s="31"/>
      <c r="M67" s="286">
        <v>59900</v>
      </c>
      <c r="N67" s="31">
        <v>2100</v>
      </c>
      <c r="O67" s="31">
        <v>0</v>
      </c>
      <c r="P67" s="286"/>
      <c r="Q67" s="31"/>
      <c r="R67" s="31"/>
      <c r="S67" s="287">
        <f t="shared" si="12"/>
        <v>0</v>
      </c>
      <c r="T67" s="287">
        <f t="shared" si="12"/>
        <v>0</v>
      </c>
      <c r="U67" s="287">
        <f t="shared" si="12"/>
        <v>0</v>
      </c>
      <c r="V67" s="287"/>
      <c r="W67" s="287"/>
      <c r="X67" s="287"/>
      <c r="Y67" s="287"/>
      <c r="Z67" s="287"/>
    </row>
    <row r="68" spans="1:26" ht="12.75" customHeight="1">
      <c r="A68" s="30" t="s">
        <v>772</v>
      </c>
      <c r="B68" s="55" t="s">
        <v>464</v>
      </c>
      <c r="C68" s="30" t="s">
        <v>688</v>
      </c>
      <c r="D68" s="30" t="s">
        <v>766</v>
      </c>
      <c r="E68" s="30"/>
      <c r="F68" s="30"/>
      <c r="G68" s="31">
        <f aca="true" t="shared" si="28" ref="G68:R72">G69</f>
        <v>200000</v>
      </c>
      <c r="H68" s="31">
        <f t="shared" si="28"/>
        <v>200000</v>
      </c>
      <c r="I68" s="31">
        <f t="shared" si="28"/>
        <v>200000</v>
      </c>
      <c r="J68" s="286">
        <f t="shared" si="28"/>
        <v>200000</v>
      </c>
      <c r="K68" s="31">
        <f t="shared" si="28"/>
        <v>200000</v>
      </c>
      <c r="L68" s="31">
        <f t="shared" si="28"/>
        <v>200000</v>
      </c>
      <c r="M68" s="286">
        <f t="shared" si="28"/>
        <v>0</v>
      </c>
      <c r="N68" s="31">
        <f t="shared" si="28"/>
        <v>0</v>
      </c>
      <c r="O68" s="31">
        <f t="shared" si="28"/>
        <v>0</v>
      </c>
      <c r="P68" s="286">
        <f t="shared" si="28"/>
        <v>0</v>
      </c>
      <c r="Q68" s="31">
        <f t="shared" si="28"/>
        <v>0</v>
      </c>
      <c r="R68" s="31">
        <f t="shared" si="28"/>
        <v>0</v>
      </c>
      <c r="S68" s="287">
        <f t="shared" si="12"/>
        <v>0</v>
      </c>
      <c r="T68" s="287">
        <f t="shared" si="12"/>
        <v>0</v>
      </c>
      <c r="U68" s="287">
        <f t="shared" si="12"/>
        <v>0</v>
      </c>
      <c r="V68" s="287"/>
      <c r="W68" s="287"/>
      <c r="X68" s="287"/>
      <c r="Y68" s="287"/>
      <c r="Z68" s="287"/>
    </row>
    <row r="69" spans="1:26" ht="12.75" customHeight="1">
      <c r="A69" s="30" t="s">
        <v>997</v>
      </c>
      <c r="B69" s="29" t="s">
        <v>24</v>
      </c>
      <c r="C69" s="30" t="s">
        <v>688</v>
      </c>
      <c r="D69" s="30" t="s">
        <v>766</v>
      </c>
      <c r="E69" s="30" t="s">
        <v>63</v>
      </c>
      <c r="F69" s="30"/>
      <c r="G69" s="31">
        <f t="shared" si="28"/>
        <v>200000</v>
      </c>
      <c r="H69" s="31">
        <f t="shared" si="28"/>
        <v>200000</v>
      </c>
      <c r="I69" s="31">
        <f t="shared" si="28"/>
        <v>200000</v>
      </c>
      <c r="J69" s="286">
        <f t="shared" si="28"/>
        <v>200000</v>
      </c>
      <c r="K69" s="31">
        <f t="shared" si="28"/>
        <v>200000</v>
      </c>
      <c r="L69" s="31">
        <f t="shared" si="28"/>
        <v>200000</v>
      </c>
      <c r="M69" s="286">
        <f t="shared" si="28"/>
        <v>0</v>
      </c>
      <c r="N69" s="31">
        <f t="shared" si="28"/>
        <v>0</v>
      </c>
      <c r="O69" s="31">
        <f t="shared" si="28"/>
        <v>0</v>
      </c>
      <c r="P69" s="286">
        <f t="shared" si="28"/>
        <v>0</v>
      </c>
      <c r="Q69" s="31">
        <f t="shared" si="28"/>
        <v>0</v>
      </c>
      <c r="R69" s="31">
        <f t="shared" si="28"/>
        <v>0</v>
      </c>
      <c r="S69" s="287">
        <f t="shared" si="12"/>
        <v>0</v>
      </c>
      <c r="T69" s="287">
        <f t="shared" si="12"/>
        <v>0</v>
      </c>
      <c r="U69" s="287">
        <f t="shared" si="12"/>
        <v>0</v>
      </c>
      <c r="V69" s="287"/>
      <c r="W69" s="287"/>
      <c r="X69" s="287"/>
      <c r="Y69" s="287"/>
      <c r="Z69" s="287"/>
    </row>
    <row r="70" spans="1:26" ht="12.75" customHeight="1">
      <c r="A70" s="30" t="s">
        <v>998</v>
      </c>
      <c r="B70" s="32" t="s">
        <v>730</v>
      </c>
      <c r="C70" s="30" t="s">
        <v>702</v>
      </c>
      <c r="D70" s="30" t="s">
        <v>766</v>
      </c>
      <c r="E70" s="30" t="s">
        <v>64</v>
      </c>
      <c r="F70" s="30"/>
      <c r="G70" s="31">
        <f t="shared" si="28"/>
        <v>200000</v>
      </c>
      <c r="H70" s="31">
        <f t="shared" si="28"/>
        <v>200000</v>
      </c>
      <c r="I70" s="31">
        <f t="shared" si="28"/>
        <v>200000</v>
      </c>
      <c r="J70" s="286">
        <f t="shared" si="28"/>
        <v>200000</v>
      </c>
      <c r="K70" s="31">
        <f t="shared" si="28"/>
        <v>200000</v>
      </c>
      <c r="L70" s="31">
        <f t="shared" si="28"/>
        <v>200000</v>
      </c>
      <c r="M70" s="286">
        <f t="shared" si="28"/>
        <v>0</v>
      </c>
      <c r="N70" s="31">
        <f t="shared" si="28"/>
        <v>0</v>
      </c>
      <c r="O70" s="31">
        <f t="shared" si="28"/>
        <v>0</v>
      </c>
      <c r="P70" s="286">
        <f t="shared" si="28"/>
        <v>0</v>
      </c>
      <c r="Q70" s="31">
        <f t="shared" si="28"/>
        <v>0</v>
      </c>
      <c r="R70" s="31">
        <f t="shared" si="28"/>
        <v>0</v>
      </c>
      <c r="S70" s="287">
        <f t="shared" si="12"/>
        <v>0</v>
      </c>
      <c r="T70" s="287">
        <f t="shared" si="12"/>
        <v>0</v>
      </c>
      <c r="U70" s="287">
        <f t="shared" si="12"/>
        <v>0</v>
      </c>
      <c r="V70" s="287"/>
      <c r="W70" s="287"/>
      <c r="X70" s="287"/>
      <c r="Y70" s="287"/>
      <c r="Z70" s="287"/>
    </row>
    <row r="71" spans="1:26" ht="39.75" customHeight="1">
      <c r="A71" s="30" t="s">
        <v>696</v>
      </c>
      <c r="B71" s="55" t="s">
        <v>538</v>
      </c>
      <c r="C71" s="30" t="s">
        <v>688</v>
      </c>
      <c r="D71" s="30" t="s">
        <v>766</v>
      </c>
      <c r="E71" s="30" t="s">
        <v>67</v>
      </c>
      <c r="F71" s="30"/>
      <c r="G71" s="31">
        <f t="shared" si="28"/>
        <v>200000</v>
      </c>
      <c r="H71" s="31">
        <f t="shared" si="28"/>
        <v>200000</v>
      </c>
      <c r="I71" s="31">
        <f t="shared" si="28"/>
        <v>200000</v>
      </c>
      <c r="J71" s="286">
        <f t="shared" si="28"/>
        <v>200000</v>
      </c>
      <c r="K71" s="31">
        <f t="shared" si="28"/>
        <v>200000</v>
      </c>
      <c r="L71" s="31">
        <f t="shared" si="28"/>
        <v>200000</v>
      </c>
      <c r="M71" s="286">
        <f t="shared" si="28"/>
        <v>0</v>
      </c>
      <c r="N71" s="31">
        <f t="shared" si="28"/>
        <v>0</v>
      </c>
      <c r="O71" s="31">
        <f t="shared" si="28"/>
        <v>0</v>
      </c>
      <c r="P71" s="286">
        <f t="shared" si="28"/>
        <v>0</v>
      </c>
      <c r="Q71" s="31">
        <f t="shared" si="28"/>
        <v>0</v>
      </c>
      <c r="R71" s="31">
        <f t="shared" si="28"/>
        <v>0</v>
      </c>
      <c r="S71" s="287">
        <f t="shared" si="12"/>
        <v>0</v>
      </c>
      <c r="T71" s="287">
        <f t="shared" si="12"/>
        <v>0</v>
      </c>
      <c r="U71" s="287">
        <f t="shared" si="12"/>
        <v>0</v>
      </c>
      <c r="V71" s="287"/>
      <c r="W71" s="287"/>
      <c r="X71" s="287"/>
      <c r="Y71" s="287"/>
      <c r="Z71" s="287"/>
    </row>
    <row r="72" spans="1:26" ht="12.75" customHeight="1">
      <c r="A72" s="30" t="s">
        <v>999</v>
      </c>
      <c r="B72" s="32" t="s">
        <v>30</v>
      </c>
      <c r="C72" s="30" t="s">
        <v>688</v>
      </c>
      <c r="D72" s="30" t="s">
        <v>766</v>
      </c>
      <c r="E72" s="30" t="s">
        <v>67</v>
      </c>
      <c r="F72" s="30" t="s">
        <v>29</v>
      </c>
      <c r="G72" s="31">
        <f t="shared" si="28"/>
        <v>200000</v>
      </c>
      <c r="H72" s="31">
        <f t="shared" si="28"/>
        <v>200000</v>
      </c>
      <c r="I72" s="31">
        <f t="shared" si="28"/>
        <v>200000</v>
      </c>
      <c r="J72" s="286">
        <f t="shared" si="28"/>
        <v>200000</v>
      </c>
      <c r="K72" s="31">
        <f t="shared" si="28"/>
        <v>200000</v>
      </c>
      <c r="L72" s="31">
        <f t="shared" si="28"/>
        <v>200000</v>
      </c>
      <c r="M72" s="286">
        <f t="shared" si="28"/>
        <v>0</v>
      </c>
      <c r="N72" s="31">
        <f t="shared" si="28"/>
        <v>0</v>
      </c>
      <c r="O72" s="31">
        <f t="shared" si="28"/>
        <v>0</v>
      </c>
      <c r="P72" s="286">
        <f t="shared" si="28"/>
        <v>0</v>
      </c>
      <c r="Q72" s="31">
        <f t="shared" si="28"/>
        <v>0</v>
      </c>
      <c r="R72" s="31">
        <f t="shared" si="28"/>
        <v>0</v>
      </c>
      <c r="S72" s="287">
        <f t="shared" si="12"/>
        <v>0</v>
      </c>
      <c r="T72" s="287">
        <f t="shared" si="12"/>
        <v>0</v>
      </c>
      <c r="U72" s="287">
        <f t="shared" si="12"/>
        <v>0</v>
      </c>
      <c r="V72" s="287"/>
      <c r="W72" s="287"/>
      <c r="X72" s="287"/>
      <c r="Y72" s="287"/>
      <c r="Z72" s="287"/>
    </row>
    <row r="73" spans="1:26" ht="12.75" customHeight="1">
      <c r="A73" s="30" t="s">
        <v>1000</v>
      </c>
      <c r="B73" s="32" t="s">
        <v>731</v>
      </c>
      <c r="C73" s="30" t="s">
        <v>688</v>
      </c>
      <c r="D73" s="30" t="s">
        <v>766</v>
      </c>
      <c r="E73" s="30" t="s">
        <v>67</v>
      </c>
      <c r="F73" s="30" t="s">
        <v>732</v>
      </c>
      <c r="G73" s="31">
        <v>200000</v>
      </c>
      <c r="H73" s="31">
        <v>200000</v>
      </c>
      <c r="I73" s="31">
        <v>200000</v>
      </c>
      <c r="J73" s="286">
        <v>200000</v>
      </c>
      <c r="K73" s="31">
        <v>200000</v>
      </c>
      <c r="L73" s="31">
        <v>200000</v>
      </c>
      <c r="M73" s="286"/>
      <c r="N73" s="31"/>
      <c r="O73" s="31"/>
      <c r="P73" s="286"/>
      <c r="Q73" s="31"/>
      <c r="R73" s="31"/>
      <c r="S73" s="287">
        <f t="shared" si="12"/>
        <v>0</v>
      </c>
      <c r="T73" s="287">
        <f t="shared" si="12"/>
        <v>0</v>
      </c>
      <c r="U73" s="287">
        <f t="shared" si="12"/>
        <v>0</v>
      </c>
      <c r="V73" s="287"/>
      <c r="W73" s="287"/>
      <c r="X73" s="287"/>
      <c r="Y73" s="287"/>
      <c r="Z73" s="287"/>
    </row>
    <row r="74" spans="1:26" ht="12.75" customHeight="1">
      <c r="A74" s="30" t="s">
        <v>1001</v>
      </c>
      <c r="B74" s="29" t="s">
        <v>165</v>
      </c>
      <c r="C74" s="33" t="s">
        <v>688</v>
      </c>
      <c r="D74" s="33" t="s">
        <v>584</v>
      </c>
      <c r="E74" s="33"/>
      <c r="F74" s="33"/>
      <c r="G74" s="31">
        <f aca="true" t="shared" si="29" ref="G74:R74">G75+G87+G92+G82</f>
        <v>5798892</v>
      </c>
      <c r="H74" s="31">
        <f t="shared" si="29"/>
        <v>3323300</v>
      </c>
      <c r="I74" s="31">
        <f t="shared" si="29"/>
        <v>3097850</v>
      </c>
      <c r="J74" s="286">
        <f t="shared" si="29"/>
        <v>5674292</v>
      </c>
      <c r="K74" s="31">
        <f t="shared" si="29"/>
        <v>3198700</v>
      </c>
      <c r="L74" s="31">
        <f t="shared" si="29"/>
        <v>2973250</v>
      </c>
      <c r="M74" s="286">
        <f t="shared" si="29"/>
        <v>124600</v>
      </c>
      <c r="N74" s="31">
        <f t="shared" si="29"/>
        <v>124600</v>
      </c>
      <c r="O74" s="31">
        <f t="shared" si="29"/>
        <v>124600</v>
      </c>
      <c r="P74" s="286">
        <f t="shared" si="29"/>
        <v>0</v>
      </c>
      <c r="Q74" s="31">
        <f t="shared" si="29"/>
        <v>0</v>
      </c>
      <c r="R74" s="31">
        <f t="shared" si="29"/>
        <v>0</v>
      </c>
      <c r="S74" s="287">
        <f t="shared" si="12"/>
        <v>0</v>
      </c>
      <c r="T74" s="287">
        <f t="shared" si="12"/>
        <v>0</v>
      </c>
      <c r="U74" s="287">
        <f t="shared" si="12"/>
        <v>0</v>
      </c>
      <c r="V74" s="287"/>
      <c r="W74" s="287"/>
      <c r="X74" s="287"/>
      <c r="Y74" s="287"/>
      <c r="Z74" s="287"/>
    </row>
    <row r="75" spans="1:26" ht="26.25" customHeight="1">
      <c r="A75" s="30" t="s">
        <v>697</v>
      </c>
      <c r="B75" s="55" t="s">
        <v>967</v>
      </c>
      <c r="C75" s="33" t="s">
        <v>688</v>
      </c>
      <c r="D75" s="33" t="s">
        <v>584</v>
      </c>
      <c r="E75" s="33" t="s">
        <v>61</v>
      </c>
      <c r="F75" s="33"/>
      <c r="G75" s="31">
        <f aca="true" t="shared" si="30" ref="G75:R76">G76</f>
        <v>45900</v>
      </c>
      <c r="H75" s="31">
        <f t="shared" si="30"/>
        <v>45900</v>
      </c>
      <c r="I75" s="31">
        <f t="shared" si="30"/>
        <v>45900</v>
      </c>
      <c r="J75" s="286">
        <f t="shared" si="30"/>
        <v>0</v>
      </c>
      <c r="K75" s="31">
        <f t="shared" si="30"/>
        <v>0</v>
      </c>
      <c r="L75" s="31">
        <f t="shared" si="30"/>
        <v>0</v>
      </c>
      <c r="M75" s="286">
        <f t="shared" si="30"/>
        <v>45900</v>
      </c>
      <c r="N75" s="31">
        <f t="shared" si="30"/>
        <v>45900</v>
      </c>
      <c r="O75" s="31">
        <f t="shared" si="30"/>
        <v>45900</v>
      </c>
      <c r="P75" s="286">
        <f t="shared" si="30"/>
        <v>0</v>
      </c>
      <c r="Q75" s="31">
        <f t="shared" si="30"/>
        <v>0</v>
      </c>
      <c r="R75" s="31">
        <f t="shared" si="30"/>
        <v>0</v>
      </c>
      <c r="S75" s="287">
        <f t="shared" si="12"/>
        <v>0</v>
      </c>
      <c r="T75" s="287">
        <f t="shared" si="12"/>
        <v>0</v>
      </c>
      <c r="U75" s="287">
        <f t="shared" si="12"/>
        <v>0</v>
      </c>
      <c r="V75" s="287"/>
      <c r="W75" s="287"/>
      <c r="X75" s="287"/>
      <c r="Y75" s="287"/>
      <c r="Z75" s="287"/>
    </row>
    <row r="76" spans="1:26" ht="12.75" customHeight="1">
      <c r="A76" s="30" t="s">
        <v>685</v>
      </c>
      <c r="B76" s="290" t="s">
        <v>541</v>
      </c>
      <c r="C76" s="33" t="s">
        <v>688</v>
      </c>
      <c r="D76" s="33" t="s">
        <v>584</v>
      </c>
      <c r="E76" s="33" t="s">
        <v>62</v>
      </c>
      <c r="F76" s="33"/>
      <c r="G76" s="31">
        <f t="shared" si="30"/>
        <v>45900</v>
      </c>
      <c r="H76" s="31">
        <f t="shared" si="30"/>
        <v>45900</v>
      </c>
      <c r="I76" s="31">
        <f t="shared" si="30"/>
        <v>45900</v>
      </c>
      <c r="J76" s="286">
        <f t="shared" si="30"/>
        <v>0</v>
      </c>
      <c r="K76" s="31">
        <f t="shared" si="30"/>
        <v>0</v>
      </c>
      <c r="L76" s="31">
        <f t="shared" si="30"/>
        <v>0</v>
      </c>
      <c r="M76" s="286">
        <f t="shared" si="30"/>
        <v>45900</v>
      </c>
      <c r="N76" s="31">
        <f t="shared" si="30"/>
        <v>45900</v>
      </c>
      <c r="O76" s="31">
        <f t="shared" si="30"/>
        <v>45900</v>
      </c>
      <c r="P76" s="286">
        <f t="shared" si="30"/>
        <v>0</v>
      </c>
      <c r="Q76" s="31">
        <f t="shared" si="30"/>
        <v>0</v>
      </c>
      <c r="R76" s="31">
        <f t="shared" si="30"/>
        <v>0</v>
      </c>
      <c r="S76" s="287">
        <f t="shared" si="12"/>
        <v>0</v>
      </c>
      <c r="T76" s="287">
        <f t="shared" si="12"/>
        <v>0</v>
      </c>
      <c r="U76" s="287">
        <f t="shared" si="12"/>
        <v>0</v>
      </c>
      <c r="V76" s="287"/>
      <c r="W76" s="287"/>
      <c r="X76" s="287"/>
      <c r="Y76" s="287"/>
      <c r="Z76" s="287"/>
    </row>
    <row r="77" spans="1:26" ht="66" customHeight="1">
      <c r="A77" s="30" t="s">
        <v>153</v>
      </c>
      <c r="B77" s="32" t="s">
        <v>969</v>
      </c>
      <c r="C77" s="33" t="s">
        <v>688</v>
      </c>
      <c r="D77" s="33" t="s">
        <v>584</v>
      </c>
      <c r="E77" s="33" t="s">
        <v>68</v>
      </c>
      <c r="F77" s="33"/>
      <c r="G77" s="31">
        <f aca="true" t="shared" si="31" ref="G77:R77">G78+G80</f>
        <v>45900</v>
      </c>
      <c r="H77" s="31">
        <f t="shared" si="31"/>
        <v>45900</v>
      </c>
      <c r="I77" s="31">
        <f t="shared" si="31"/>
        <v>45900</v>
      </c>
      <c r="J77" s="286">
        <f t="shared" si="31"/>
        <v>0</v>
      </c>
      <c r="K77" s="31">
        <f t="shared" si="31"/>
        <v>0</v>
      </c>
      <c r="L77" s="31">
        <f t="shared" si="31"/>
        <v>0</v>
      </c>
      <c r="M77" s="286">
        <f t="shared" si="31"/>
        <v>45900</v>
      </c>
      <c r="N77" s="31">
        <f t="shared" si="31"/>
        <v>45900</v>
      </c>
      <c r="O77" s="31">
        <f t="shared" si="31"/>
        <v>45900</v>
      </c>
      <c r="P77" s="286">
        <f t="shared" si="31"/>
        <v>0</v>
      </c>
      <c r="Q77" s="31">
        <f t="shared" si="31"/>
        <v>0</v>
      </c>
      <c r="R77" s="31">
        <f t="shared" si="31"/>
        <v>0</v>
      </c>
      <c r="S77" s="287">
        <f t="shared" si="12"/>
        <v>0</v>
      </c>
      <c r="T77" s="287">
        <f t="shared" si="12"/>
        <v>0</v>
      </c>
      <c r="U77" s="287">
        <f t="shared" si="12"/>
        <v>0</v>
      </c>
      <c r="V77" s="287"/>
      <c r="W77" s="287"/>
      <c r="X77" s="287"/>
      <c r="Y77" s="287"/>
      <c r="Z77" s="287"/>
    </row>
    <row r="78" spans="1:26" ht="39.75" customHeight="1">
      <c r="A78" s="30" t="s">
        <v>154</v>
      </c>
      <c r="B78" s="32" t="s">
        <v>3</v>
      </c>
      <c r="C78" s="33" t="s">
        <v>688</v>
      </c>
      <c r="D78" s="33" t="s">
        <v>584</v>
      </c>
      <c r="E78" s="33" t="s">
        <v>68</v>
      </c>
      <c r="F78" s="33" t="s">
        <v>329</v>
      </c>
      <c r="G78" s="31">
        <f aca="true" t="shared" si="32" ref="G78:R78">G79</f>
        <v>37300</v>
      </c>
      <c r="H78" s="31">
        <f t="shared" si="32"/>
        <v>37300</v>
      </c>
      <c r="I78" s="31">
        <f t="shared" si="32"/>
        <v>37300</v>
      </c>
      <c r="J78" s="286">
        <f t="shared" si="32"/>
        <v>0</v>
      </c>
      <c r="K78" s="31">
        <f t="shared" si="32"/>
        <v>0</v>
      </c>
      <c r="L78" s="31">
        <f t="shared" si="32"/>
        <v>0</v>
      </c>
      <c r="M78" s="286">
        <f t="shared" si="32"/>
        <v>37300</v>
      </c>
      <c r="N78" s="31">
        <f t="shared" si="32"/>
        <v>37300</v>
      </c>
      <c r="O78" s="31">
        <f t="shared" si="32"/>
        <v>37300</v>
      </c>
      <c r="P78" s="286">
        <f t="shared" si="32"/>
        <v>0</v>
      </c>
      <c r="Q78" s="31">
        <f t="shared" si="32"/>
        <v>0</v>
      </c>
      <c r="R78" s="31">
        <f t="shared" si="32"/>
        <v>0</v>
      </c>
      <c r="S78" s="287">
        <f t="shared" si="12"/>
        <v>0</v>
      </c>
      <c r="T78" s="287">
        <f t="shared" si="12"/>
        <v>0</v>
      </c>
      <c r="U78" s="287">
        <f t="shared" si="12"/>
        <v>0</v>
      </c>
      <c r="V78" s="287"/>
      <c r="W78" s="287"/>
      <c r="X78" s="287"/>
      <c r="Y78" s="287"/>
      <c r="Z78" s="287"/>
    </row>
    <row r="79" spans="1:26" ht="12.75" customHeight="1">
      <c r="A79" s="30" t="s">
        <v>695</v>
      </c>
      <c r="B79" s="32" t="s">
        <v>27</v>
      </c>
      <c r="C79" s="30" t="s">
        <v>688</v>
      </c>
      <c r="D79" s="33" t="s">
        <v>584</v>
      </c>
      <c r="E79" s="33" t="s">
        <v>68</v>
      </c>
      <c r="F79" s="30" t="s">
        <v>346</v>
      </c>
      <c r="G79" s="31">
        <v>37300</v>
      </c>
      <c r="H79" s="31">
        <v>37300</v>
      </c>
      <c r="I79" s="31">
        <v>37300</v>
      </c>
      <c r="J79" s="286"/>
      <c r="K79" s="31"/>
      <c r="L79" s="31"/>
      <c r="M79" s="286">
        <v>37300</v>
      </c>
      <c r="N79" s="31">
        <v>37300</v>
      </c>
      <c r="O79" s="31">
        <v>37300</v>
      </c>
      <c r="P79" s="286"/>
      <c r="Q79" s="31"/>
      <c r="R79" s="31"/>
      <c r="S79" s="287">
        <f t="shared" si="12"/>
        <v>0</v>
      </c>
      <c r="T79" s="287">
        <f t="shared" si="12"/>
        <v>0</v>
      </c>
      <c r="U79" s="287">
        <f t="shared" si="12"/>
        <v>0</v>
      </c>
      <c r="V79" s="287"/>
      <c r="W79" s="287"/>
      <c r="X79" s="287"/>
      <c r="Y79" s="287"/>
      <c r="Z79" s="287"/>
    </row>
    <row r="80" spans="1:26" ht="39.75" customHeight="1">
      <c r="A80" s="30" t="s">
        <v>563</v>
      </c>
      <c r="B80" s="32" t="s">
        <v>913</v>
      </c>
      <c r="C80" s="30" t="s">
        <v>688</v>
      </c>
      <c r="D80" s="33" t="s">
        <v>584</v>
      </c>
      <c r="E80" s="33" t="s">
        <v>68</v>
      </c>
      <c r="F80" s="30" t="s">
        <v>142</v>
      </c>
      <c r="G80" s="31">
        <f aca="true" t="shared" si="33" ref="G80:R80">G81</f>
        <v>8600</v>
      </c>
      <c r="H80" s="31">
        <f t="shared" si="33"/>
        <v>8600</v>
      </c>
      <c r="I80" s="31">
        <f t="shared" si="33"/>
        <v>8600</v>
      </c>
      <c r="J80" s="286">
        <f t="shared" si="33"/>
        <v>0</v>
      </c>
      <c r="K80" s="31">
        <f t="shared" si="33"/>
        <v>0</v>
      </c>
      <c r="L80" s="31">
        <f t="shared" si="33"/>
        <v>0</v>
      </c>
      <c r="M80" s="286">
        <f t="shared" si="33"/>
        <v>8600</v>
      </c>
      <c r="N80" s="31">
        <f t="shared" si="33"/>
        <v>8600</v>
      </c>
      <c r="O80" s="31">
        <f t="shared" si="33"/>
        <v>8600</v>
      </c>
      <c r="P80" s="286">
        <f t="shared" si="33"/>
        <v>0</v>
      </c>
      <c r="Q80" s="31">
        <f t="shared" si="33"/>
        <v>0</v>
      </c>
      <c r="R80" s="31">
        <f t="shared" si="33"/>
        <v>0</v>
      </c>
      <c r="S80" s="287">
        <f t="shared" si="12"/>
        <v>0</v>
      </c>
      <c r="T80" s="287">
        <f t="shared" si="12"/>
        <v>0</v>
      </c>
      <c r="U80" s="287">
        <f t="shared" si="12"/>
        <v>0</v>
      </c>
      <c r="V80" s="287"/>
      <c r="W80" s="287"/>
      <c r="X80" s="287"/>
      <c r="Y80" s="287"/>
      <c r="Z80" s="287"/>
    </row>
    <row r="81" spans="1:26" ht="26.25" customHeight="1">
      <c r="A81" s="30" t="s">
        <v>736</v>
      </c>
      <c r="B81" s="32" t="s">
        <v>379</v>
      </c>
      <c r="C81" s="30" t="s">
        <v>688</v>
      </c>
      <c r="D81" s="33" t="s">
        <v>584</v>
      </c>
      <c r="E81" s="33" t="s">
        <v>68</v>
      </c>
      <c r="F81" s="30" t="s">
        <v>694</v>
      </c>
      <c r="G81" s="31">
        <v>8600</v>
      </c>
      <c r="H81" s="31">
        <v>8600</v>
      </c>
      <c r="I81" s="31">
        <v>8600</v>
      </c>
      <c r="J81" s="286"/>
      <c r="K81" s="31"/>
      <c r="L81" s="31"/>
      <c r="M81" s="286">
        <v>8600</v>
      </c>
      <c r="N81" s="31">
        <v>8600</v>
      </c>
      <c r="O81" s="31">
        <v>8600</v>
      </c>
      <c r="P81" s="286"/>
      <c r="Q81" s="31"/>
      <c r="R81" s="31"/>
      <c r="S81" s="287">
        <f t="shared" si="12"/>
        <v>0</v>
      </c>
      <c r="T81" s="287">
        <f t="shared" si="12"/>
        <v>0</v>
      </c>
      <c r="U81" s="287">
        <f t="shared" si="12"/>
        <v>0</v>
      </c>
      <c r="V81" s="287"/>
      <c r="W81" s="287"/>
      <c r="X81" s="287"/>
      <c r="Y81" s="287"/>
      <c r="Z81" s="287"/>
    </row>
    <row r="82" spans="1:26" ht="26.25" customHeight="1">
      <c r="A82" s="30" t="s">
        <v>704</v>
      </c>
      <c r="B82" s="55" t="s">
        <v>711</v>
      </c>
      <c r="C82" s="30" t="s">
        <v>688</v>
      </c>
      <c r="D82" s="33" t="s">
        <v>584</v>
      </c>
      <c r="E82" s="33" t="s">
        <v>69</v>
      </c>
      <c r="F82" s="30"/>
      <c r="G82" s="31">
        <f aca="true" t="shared" si="34" ref="G82:R85">G83</f>
        <v>15000</v>
      </c>
      <c r="H82" s="31">
        <f t="shared" si="34"/>
        <v>15000</v>
      </c>
      <c r="I82" s="31">
        <f t="shared" si="34"/>
        <v>15000</v>
      </c>
      <c r="J82" s="286">
        <f t="shared" si="34"/>
        <v>15000</v>
      </c>
      <c r="K82" s="31">
        <f t="shared" si="34"/>
        <v>15000</v>
      </c>
      <c r="L82" s="31">
        <f t="shared" si="34"/>
        <v>15000</v>
      </c>
      <c r="M82" s="286">
        <f t="shared" si="34"/>
        <v>0</v>
      </c>
      <c r="N82" s="31">
        <f t="shared" si="34"/>
        <v>0</v>
      </c>
      <c r="O82" s="31">
        <f t="shared" si="34"/>
        <v>0</v>
      </c>
      <c r="P82" s="286">
        <f t="shared" si="34"/>
        <v>0</v>
      </c>
      <c r="Q82" s="31">
        <f t="shared" si="34"/>
        <v>0</v>
      </c>
      <c r="R82" s="31">
        <f t="shared" si="34"/>
        <v>0</v>
      </c>
      <c r="S82" s="287">
        <f t="shared" si="12"/>
        <v>0</v>
      </c>
      <c r="T82" s="287">
        <f t="shared" si="12"/>
        <v>0</v>
      </c>
      <c r="U82" s="287">
        <f t="shared" si="12"/>
        <v>0</v>
      </c>
      <c r="V82" s="287"/>
      <c r="W82" s="287"/>
      <c r="X82" s="287"/>
      <c r="Y82" s="287"/>
      <c r="Z82" s="287"/>
    </row>
    <row r="83" spans="1:26" ht="39.75" customHeight="1">
      <c r="A83" s="30" t="s">
        <v>705</v>
      </c>
      <c r="B83" s="55" t="s">
        <v>823</v>
      </c>
      <c r="C83" s="30" t="s">
        <v>688</v>
      </c>
      <c r="D83" s="33" t="s">
        <v>584</v>
      </c>
      <c r="E83" s="33" t="s">
        <v>70</v>
      </c>
      <c r="F83" s="30"/>
      <c r="G83" s="31">
        <f t="shared" si="34"/>
        <v>15000</v>
      </c>
      <c r="H83" s="31">
        <f t="shared" si="34"/>
        <v>15000</v>
      </c>
      <c r="I83" s="31">
        <f t="shared" si="34"/>
        <v>15000</v>
      </c>
      <c r="J83" s="286">
        <f t="shared" si="34"/>
        <v>15000</v>
      </c>
      <c r="K83" s="31">
        <f t="shared" si="34"/>
        <v>15000</v>
      </c>
      <c r="L83" s="31">
        <f t="shared" si="34"/>
        <v>15000</v>
      </c>
      <c r="M83" s="286">
        <f t="shared" si="34"/>
        <v>0</v>
      </c>
      <c r="N83" s="31">
        <f t="shared" si="34"/>
        <v>0</v>
      </c>
      <c r="O83" s="31">
        <f t="shared" si="34"/>
        <v>0</v>
      </c>
      <c r="P83" s="286">
        <f t="shared" si="34"/>
        <v>0</v>
      </c>
      <c r="Q83" s="31">
        <f t="shared" si="34"/>
        <v>0</v>
      </c>
      <c r="R83" s="31">
        <f t="shared" si="34"/>
        <v>0</v>
      </c>
      <c r="S83" s="287">
        <f t="shared" si="12"/>
        <v>0</v>
      </c>
      <c r="T83" s="287">
        <f t="shared" si="12"/>
        <v>0</v>
      </c>
      <c r="U83" s="287">
        <f t="shared" si="12"/>
        <v>0</v>
      </c>
      <c r="V83" s="287"/>
      <c r="W83" s="287"/>
      <c r="X83" s="287"/>
      <c r="Y83" s="287"/>
      <c r="Z83" s="287"/>
    </row>
    <row r="84" spans="1:26" ht="78.75" customHeight="1">
      <c r="A84" s="30" t="s">
        <v>706</v>
      </c>
      <c r="B84" s="32" t="s">
        <v>717</v>
      </c>
      <c r="C84" s="30" t="s">
        <v>688</v>
      </c>
      <c r="D84" s="33" t="s">
        <v>584</v>
      </c>
      <c r="E84" s="30" t="s">
        <v>71</v>
      </c>
      <c r="F84" s="299"/>
      <c r="G84" s="31">
        <f t="shared" si="34"/>
        <v>15000</v>
      </c>
      <c r="H84" s="31">
        <f t="shared" si="34"/>
        <v>15000</v>
      </c>
      <c r="I84" s="31">
        <f t="shared" si="34"/>
        <v>15000</v>
      </c>
      <c r="J84" s="286">
        <f t="shared" si="34"/>
        <v>15000</v>
      </c>
      <c r="K84" s="31">
        <f t="shared" si="34"/>
        <v>15000</v>
      </c>
      <c r="L84" s="31">
        <f t="shared" si="34"/>
        <v>15000</v>
      </c>
      <c r="M84" s="286">
        <f t="shared" si="34"/>
        <v>0</v>
      </c>
      <c r="N84" s="31">
        <f t="shared" si="34"/>
        <v>0</v>
      </c>
      <c r="O84" s="31">
        <f t="shared" si="34"/>
        <v>0</v>
      </c>
      <c r="P84" s="286">
        <f t="shared" si="34"/>
        <v>0</v>
      </c>
      <c r="Q84" s="31">
        <f t="shared" si="34"/>
        <v>0</v>
      </c>
      <c r="R84" s="31">
        <f t="shared" si="34"/>
        <v>0</v>
      </c>
      <c r="S84" s="287">
        <f t="shared" si="12"/>
        <v>0</v>
      </c>
      <c r="T84" s="287">
        <f t="shared" si="12"/>
        <v>0</v>
      </c>
      <c r="U84" s="287">
        <f t="shared" si="12"/>
        <v>0</v>
      </c>
      <c r="V84" s="287"/>
      <c r="W84" s="287"/>
      <c r="X84" s="287"/>
      <c r="Y84" s="287"/>
      <c r="Z84" s="287"/>
    </row>
    <row r="85" spans="1:26" ht="39.75" customHeight="1">
      <c r="A85" s="30" t="s">
        <v>707</v>
      </c>
      <c r="B85" s="32" t="s">
        <v>913</v>
      </c>
      <c r="C85" s="30" t="s">
        <v>688</v>
      </c>
      <c r="D85" s="33" t="s">
        <v>584</v>
      </c>
      <c r="E85" s="30" t="s">
        <v>71</v>
      </c>
      <c r="F85" s="30" t="s">
        <v>142</v>
      </c>
      <c r="G85" s="31">
        <f t="shared" si="34"/>
        <v>15000</v>
      </c>
      <c r="H85" s="31">
        <f t="shared" si="34"/>
        <v>15000</v>
      </c>
      <c r="I85" s="31">
        <f t="shared" si="34"/>
        <v>15000</v>
      </c>
      <c r="J85" s="286">
        <f t="shared" si="34"/>
        <v>15000</v>
      </c>
      <c r="K85" s="31">
        <f t="shared" si="34"/>
        <v>15000</v>
      </c>
      <c r="L85" s="31">
        <f t="shared" si="34"/>
        <v>15000</v>
      </c>
      <c r="M85" s="286">
        <f t="shared" si="34"/>
        <v>0</v>
      </c>
      <c r="N85" s="31">
        <f t="shared" si="34"/>
        <v>0</v>
      </c>
      <c r="O85" s="31">
        <f t="shared" si="34"/>
        <v>0</v>
      </c>
      <c r="P85" s="286">
        <f t="shared" si="34"/>
        <v>0</v>
      </c>
      <c r="Q85" s="31">
        <f t="shared" si="34"/>
        <v>0</v>
      </c>
      <c r="R85" s="31">
        <f t="shared" si="34"/>
        <v>0</v>
      </c>
      <c r="S85" s="287">
        <f t="shared" si="12"/>
        <v>0</v>
      </c>
      <c r="T85" s="287">
        <f t="shared" si="12"/>
        <v>0</v>
      </c>
      <c r="U85" s="287">
        <f t="shared" si="12"/>
        <v>0</v>
      </c>
      <c r="V85" s="287"/>
      <c r="W85" s="287"/>
      <c r="X85" s="287"/>
      <c r="Y85" s="287"/>
      <c r="Z85" s="287"/>
    </row>
    <row r="86" spans="1:26" ht="26.25" customHeight="1">
      <c r="A86" s="30" t="s">
        <v>708</v>
      </c>
      <c r="B86" s="32" t="s">
        <v>379</v>
      </c>
      <c r="C86" s="30" t="s">
        <v>688</v>
      </c>
      <c r="D86" s="33" t="s">
        <v>584</v>
      </c>
      <c r="E86" s="30" t="s">
        <v>71</v>
      </c>
      <c r="F86" s="30" t="s">
        <v>694</v>
      </c>
      <c r="G86" s="31">
        <v>15000</v>
      </c>
      <c r="H86" s="31">
        <v>15000</v>
      </c>
      <c r="I86" s="31">
        <v>15000</v>
      </c>
      <c r="J86" s="286">
        <v>15000</v>
      </c>
      <c r="K86" s="31">
        <v>15000</v>
      </c>
      <c r="L86" s="31">
        <v>15000</v>
      </c>
      <c r="M86" s="286"/>
      <c r="N86" s="31"/>
      <c r="O86" s="31"/>
      <c r="P86" s="286"/>
      <c r="Q86" s="31"/>
      <c r="R86" s="31"/>
      <c r="S86" s="287">
        <f t="shared" si="12"/>
        <v>0</v>
      </c>
      <c r="T86" s="287">
        <f t="shared" si="12"/>
        <v>0</v>
      </c>
      <c r="U86" s="287">
        <f t="shared" si="12"/>
        <v>0</v>
      </c>
      <c r="V86" s="287"/>
      <c r="W86" s="287"/>
      <c r="X86" s="287"/>
      <c r="Y86" s="287"/>
      <c r="Z86" s="287"/>
    </row>
    <row r="87" spans="1:26" ht="26.25" customHeight="1">
      <c r="A87" s="30" t="s">
        <v>709</v>
      </c>
      <c r="B87" s="29" t="s">
        <v>544</v>
      </c>
      <c r="C87" s="33" t="s">
        <v>688</v>
      </c>
      <c r="D87" s="33" t="s">
        <v>584</v>
      </c>
      <c r="E87" s="33" t="s">
        <v>72</v>
      </c>
      <c r="F87" s="33"/>
      <c r="G87" s="31">
        <f aca="true" t="shared" si="35" ref="G87:R90">G88</f>
        <v>25000</v>
      </c>
      <c r="H87" s="31">
        <f t="shared" si="35"/>
        <v>25000</v>
      </c>
      <c r="I87" s="31">
        <f t="shared" si="35"/>
        <v>25000</v>
      </c>
      <c r="J87" s="286">
        <f t="shared" si="35"/>
        <v>25000</v>
      </c>
      <c r="K87" s="31">
        <f t="shared" si="35"/>
        <v>25000</v>
      </c>
      <c r="L87" s="31">
        <f t="shared" si="35"/>
        <v>25000</v>
      </c>
      <c r="M87" s="286">
        <f t="shared" si="35"/>
        <v>0</v>
      </c>
      <c r="N87" s="31">
        <f t="shared" si="35"/>
        <v>0</v>
      </c>
      <c r="O87" s="31">
        <f t="shared" si="35"/>
        <v>0</v>
      </c>
      <c r="P87" s="286">
        <f t="shared" si="35"/>
        <v>0</v>
      </c>
      <c r="Q87" s="31">
        <f t="shared" si="35"/>
        <v>0</v>
      </c>
      <c r="R87" s="31">
        <f t="shared" si="35"/>
        <v>0</v>
      </c>
      <c r="S87" s="287">
        <f t="shared" si="12"/>
        <v>0</v>
      </c>
      <c r="T87" s="287">
        <f t="shared" si="12"/>
        <v>0</v>
      </c>
      <c r="U87" s="287">
        <f t="shared" si="12"/>
        <v>0</v>
      </c>
      <c r="V87" s="287"/>
      <c r="W87" s="287"/>
      <c r="X87" s="287"/>
      <c r="Y87" s="287"/>
      <c r="Z87" s="287"/>
    </row>
    <row r="88" spans="1:26" ht="26.25" customHeight="1">
      <c r="A88" s="30" t="s">
        <v>601</v>
      </c>
      <c r="B88" s="29" t="s">
        <v>1041</v>
      </c>
      <c r="C88" s="33" t="s">
        <v>688</v>
      </c>
      <c r="D88" s="33" t="s">
        <v>584</v>
      </c>
      <c r="E88" s="33" t="s">
        <v>73</v>
      </c>
      <c r="F88" s="33"/>
      <c r="G88" s="31">
        <f t="shared" si="35"/>
        <v>25000</v>
      </c>
      <c r="H88" s="31">
        <f t="shared" si="35"/>
        <v>25000</v>
      </c>
      <c r="I88" s="31">
        <f t="shared" si="35"/>
        <v>25000</v>
      </c>
      <c r="J88" s="286">
        <f t="shared" si="35"/>
        <v>25000</v>
      </c>
      <c r="K88" s="31">
        <f t="shared" si="35"/>
        <v>25000</v>
      </c>
      <c r="L88" s="31">
        <f t="shared" si="35"/>
        <v>25000</v>
      </c>
      <c r="M88" s="286">
        <f t="shared" si="35"/>
        <v>0</v>
      </c>
      <c r="N88" s="31">
        <f t="shared" si="35"/>
        <v>0</v>
      </c>
      <c r="O88" s="31">
        <f t="shared" si="35"/>
        <v>0</v>
      </c>
      <c r="P88" s="286">
        <f t="shared" si="35"/>
        <v>0</v>
      </c>
      <c r="Q88" s="31">
        <f t="shared" si="35"/>
        <v>0</v>
      </c>
      <c r="R88" s="31">
        <f t="shared" si="35"/>
        <v>0</v>
      </c>
      <c r="S88" s="287">
        <f t="shared" si="12"/>
        <v>0</v>
      </c>
      <c r="T88" s="287">
        <f t="shared" si="12"/>
        <v>0</v>
      </c>
      <c r="U88" s="287">
        <f t="shared" si="12"/>
        <v>0</v>
      </c>
      <c r="V88" s="287"/>
      <c r="W88" s="287"/>
      <c r="X88" s="287"/>
      <c r="Y88" s="287"/>
      <c r="Z88" s="287"/>
    </row>
    <row r="89" spans="1:26" ht="132" customHeight="1">
      <c r="A89" s="30" t="s">
        <v>360</v>
      </c>
      <c r="B89" s="29" t="s">
        <v>1042</v>
      </c>
      <c r="C89" s="33" t="s">
        <v>688</v>
      </c>
      <c r="D89" s="33" t="s">
        <v>584</v>
      </c>
      <c r="E89" s="33" t="s">
        <v>74</v>
      </c>
      <c r="F89" s="33"/>
      <c r="G89" s="31">
        <f t="shared" si="35"/>
        <v>25000</v>
      </c>
      <c r="H89" s="31">
        <f t="shared" si="35"/>
        <v>25000</v>
      </c>
      <c r="I89" s="31">
        <f t="shared" si="35"/>
        <v>25000</v>
      </c>
      <c r="J89" s="286">
        <f t="shared" si="35"/>
        <v>25000</v>
      </c>
      <c r="K89" s="31">
        <f t="shared" si="35"/>
        <v>25000</v>
      </c>
      <c r="L89" s="31">
        <f t="shared" si="35"/>
        <v>25000</v>
      </c>
      <c r="M89" s="286">
        <f t="shared" si="35"/>
        <v>0</v>
      </c>
      <c r="N89" s="31">
        <f t="shared" si="35"/>
        <v>0</v>
      </c>
      <c r="O89" s="31">
        <f t="shared" si="35"/>
        <v>0</v>
      </c>
      <c r="P89" s="286">
        <f t="shared" si="35"/>
        <v>0</v>
      </c>
      <c r="Q89" s="31">
        <f t="shared" si="35"/>
        <v>0</v>
      </c>
      <c r="R89" s="31">
        <f t="shared" si="35"/>
        <v>0</v>
      </c>
      <c r="S89" s="287">
        <f t="shared" si="12"/>
        <v>0</v>
      </c>
      <c r="T89" s="287">
        <f t="shared" si="12"/>
        <v>0</v>
      </c>
      <c r="U89" s="287">
        <f t="shared" si="12"/>
        <v>0</v>
      </c>
      <c r="V89" s="287"/>
      <c r="W89" s="287"/>
      <c r="X89" s="287"/>
      <c r="Y89" s="287"/>
      <c r="Z89" s="287"/>
    </row>
    <row r="90" spans="1:26" ht="39.75" customHeight="1">
      <c r="A90" s="30" t="s">
        <v>361</v>
      </c>
      <c r="B90" s="32" t="s">
        <v>913</v>
      </c>
      <c r="C90" s="33" t="s">
        <v>688</v>
      </c>
      <c r="D90" s="33" t="s">
        <v>584</v>
      </c>
      <c r="E90" s="33" t="s">
        <v>74</v>
      </c>
      <c r="F90" s="33" t="s">
        <v>142</v>
      </c>
      <c r="G90" s="31">
        <f t="shared" si="35"/>
        <v>25000</v>
      </c>
      <c r="H90" s="31">
        <f t="shared" si="35"/>
        <v>25000</v>
      </c>
      <c r="I90" s="31">
        <f t="shared" si="35"/>
        <v>25000</v>
      </c>
      <c r="J90" s="286">
        <f t="shared" si="35"/>
        <v>25000</v>
      </c>
      <c r="K90" s="31">
        <f t="shared" si="35"/>
        <v>25000</v>
      </c>
      <c r="L90" s="31">
        <f t="shared" si="35"/>
        <v>25000</v>
      </c>
      <c r="M90" s="286">
        <f t="shared" si="35"/>
        <v>0</v>
      </c>
      <c r="N90" s="31">
        <f t="shared" si="35"/>
        <v>0</v>
      </c>
      <c r="O90" s="31">
        <f t="shared" si="35"/>
        <v>0</v>
      </c>
      <c r="P90" s="286">
        <f t="shared" si="35"/>
        <v>0</v>
      </c>
      <c r="Q90" s="31">
        <f t="shared" si="35"/>
        <v>0</v>
      </c>
      <c r="R90" s="31">
        <f t="shared" si="35"/>
        <v>0</v>
      </c>
      <c r="S90" s="287">
        <f t="shared" si="12"/>
        <v>0</v>
      </c>
      <c r="T90" s="287">
        <f t="shared" si="12"/>
        <v>0</v>
      </c>
      <c r="U90" s="287">
        <f t="shared" si="12"/>
        <v>0</v>
      </c>
      <c r="V90" s="287"/>
      <c r="W90" s="287"/>
      <c r="X90" s="287"/>
      <c r="Y90" s="287"/>
      <c r="Z90" s="287"/>
    </row>
    <row r="91" spans="1:26" ht="26.25" customHeight="1">
      <c r="A91" s="30" t="s">
        <v>362</v>
      </c>
      <c r="B91" s="32" t="s">
        <v>379</v>
      </c>
      <c r="C91" s="33" t="s">
        <v>688</v>
      </c>
      <c r="D91" s="33" t="s">
        <v>584</v>
      </c>
      <c r="E91" s="33" t="s">
        <v>74</v>
      </c>
      <c r="F91" s="33" t="s">
        <v>694</v>
      </c>
      <c r="G91" s="31">
        <v>25000</v>
      </c>
      <c r="H91" s="31">
        <v>25000</v>
      </c>
      <c r="I91" s="31">
        <v>25000</v>
      </c>
      <c r="J91" s="286">
        <v>25000</v>
      </c>
      <c r="K91" s="31">
        <v>25000</v>
      </c>
      <c r="L91" s="31">
        <v>25000</v>
      </c>
      <c r="M91" s="286"/>
      <c r="N91" s="31"/>
      <c r="O91" s="31"/>
      <c r="P91" s="286"/>
      <c r="Q91" s="31"/>
      <c r="R91" s="31"/>
      <c r="S91" s="287">
        <f t="shared" si="12"/>
        <v>0</v>
      </c>
      <c r="T91" s="287">
        <f t="shared" si="12"/>
        <v>0</v>
      </c>
      <c r="U91" s="287">
        <f t="shared" si="12"/>
        <v>0</v>
      </c>
      <c r="V91" s="287"/>
      <c r="W91" s="287"/>
      <c r="X91" s="287"/>
      <c r="Y91" s="287"/>
      <c r="Z91" s="287"/>
    </row>
    <row r="92" spans="1:26" ht="12.75" customHeight="1">
      <c r="A92" s="30" t="s">
        <v>363</v>
      </c>
      <c r="B92" s="29" t="s">
        <v>24</v>
      </c>
      <c r="C92" s="30" t="s">
        <v>688</v>
      </c>
      <c r="D92" s="33" t="s">
        <v>584</v>
      </c>
      <c r="E92" s="30" t="s">
        <v>63</v>
      </c>
      <c r="F92" s="33"/>
      <c r="G92" s="31">
        <f aca="true" t="shared" si="36" ref="G92:R92">G93</f>
        <v>5712992</v>
      </c>
      <c r="H92" s="31">
        <f t="shared" si="36"/>
        <v>3237400</v>
      </c>
      <c r="I92" s="31">
        <f t="shared" si="36"/>
        <v>3011950</v>
      </c>
      <c r="J92" s="286">
        <f t="shared" si="36"/>
        <v>5634292</v>
      </c>
      <c r="K92" s="31">
        <f t="shared" si="36"/>
        <v>3158700</v>
      </c>
      <c r="L92" s="31">
        <f t="shared" si="36"/>
        <v>2933250</v>
      </c>
      <c r="M92" s="286">
        <f t="shared" si="36"/>
        <v>78700</v>
      </c>
      <c r="N92" s="31">
        <f t="shared" si="36"/>
        <v>78700</v>
      </c>
      <c r="O92" s="31">
        <f t="shared" si="36"/>
        <v>78700</v>
      </c>
      <c r="P92" s="286">
        <f t="shared" si="36"/>
        <v>0</v>
      </c>
      <c r="Q92" s="31">
        <f t="shared" si="36"/>
        <v>0</v>
      </c>
      <c r="R92" s="31">
        <f t="shared" si="36"/>
        <v>0</v>
      </c>
      <c r="S92" s="287">
        <f aca="true" t="shared" si="37" ref="S92:U160">G92-J92-M92-P92</f>
        <v>0</v>
      </c>
      <c r="T92" s="287">
        <f t="shared" si="37"/>
        <v>0</v>
      </c>
      <c r="U92" s="287">
        <f t="shared" si="37"/>
        <v>0</v>
      </c>
      <c r="V92" s="287"/>
      <c r="W92" s="287"/>
      <c r="X92" s="287"/>
      <c r="Y92" s="287"/>
      <c r="Z92" s="287"/>
    </row>
    <row r="93" spans="1:26" ht="12.75" customHeight="1">
      <c r="A93" s="30" t="s">
        <v>364</v>
      </c>
      <c r="B93" s="32" t="s">
        <v>730</v>
      </c>
      <c r="C93" s="30" t="s">
        <v>702</v>
      </c>
      <c r="D93" s="33" t="s">
        <v>584</v>
      </c>
      <c r="E93" s="30" t="s">
        <v>64</v>
      </c>
      <c r="F93" s="33"/>
      <c r="G93" s="31">
        <f>G117+G94+G104+G107+G114+G99</f>
        <v>5712992</v>
      </c>
      <c r="H93" s="31">
        <f aca="true" t="shared" si="38" ref="H93:U93">H117+H94+H104+H107+H114+H99</f>
        <v>3237400</v>
      </c>
      <c r="I93" s="31">
        <f t="shared" si="38"/>
        <v>3011950</v>
      </c>
      <c r="J93" s="286">
        <f t="shared" si="38"/>
        <v>5634292</v>
      </c>
      <c r="K93" s="31">
        <f t="shared" si="38"/>
        <v>3158700</v>
      </c>
      <c r="L93" s="31">
        <f t="shared" si="38"/>
        <v>2933250</v>
      </c>
      <c r="M93" s="286">
        <f t="shared" si="38"/>
        <v>78700</v>
      </c>
      <c r="N93" s="31">
        <f t="shared" si="38"/>
        <v>78700</v>
      </c>
      <c r="O93" s="31">
        <f t="shared" si="38"/>
        <v>78700</v>
      </c>
      <c r="P93" s="286">
        <f t="shared" si="38"/>
        <v>0</v>
      </c>
      <c r="Q93" s="31">
        <f t="shared" si="38"/>
        <v>0</v>
      </c>
      <c r="R93" s="31">
        <f t="shared" si="38"/>
        <v>0</v>
      </c>
      <c r="S93" s="287">
        <f t="shared" si="38"/>
        <v>0</v>
      </c>
      <c r="T93" s="287">
        <f t="shared" si="38"/>
        <v>0</v>
      </c>
      <c r="U93" s="287">
        <f t="shared" si="38"/>
        <v>0</v>
      </c>
      <c r="V93" s="287"/>
      <c r="W93" s="287"/>
      <c r="X93" s="287"/>
      <c r="Y93" s="287"/>
      <c r="Z93" s="287"/>
    </row>
    <row r="94" spans="1:26" ht="66" customHeight="1">
      <c r="A94" s="30" t="s">
        <v>365</v>
      </c>
      <c r="B94" s="32" t="s">
        <v>799</v>
      </c>
      <c r="C94" s="30" t="s">
        <v>688</v>
      </c>
      <c r="D94" s="33" t="s">
        <v>584</v>
      </c>
      <c r="E94" s="30" t="s">
        <v>75</v>
      </c>
      <c r="F94" s="33"/>
      <c r="G94" s="31">
        <f aca="true" t="shared" si="39" ref="G94:R94">G95+G97</f>
        <v>70300</v>
      </c>
      <c r="H94" s="31">
        <f t="shared" si="39"/>
        <v>70300</v>
      </c>
      <c r="I94" s="31">
        <f t="shared" si="39"/>
        <v>70300</v>
      </c>
      <c r="J94" s="286">
        <f t="shared" si="39"/>
        <v>0</v>
      </c>
      <c r="K94" s="31">
        <f t="shared" si="39"/>
        <v>0</v>
      </c>
      <c r="L94" s="31">
        <f t="shared" si="39"/>
        <v>0</v>
      </c>
      <c r="M94" s="286">
        <f t="shared" si="39"/>
        <v>70300</v>
      </c>
      <c r="N94" s="31">
        <f t="shared" si="39"/>
        <v>70300</v>
      </c>
      <c r="O94" s="31">
        <f t="shared" si="39"/>
        <v>70300</v>
      </c>
      <c r="P94" s="286">
        <f t="shared" si="39"/>
        <v>0</v>
      </c>
      <c r="Q94" s="31">
        <f t="shared" si="39"/>
        <v>0</v>
      </c>
      <c r="R94" s="31">
        <f t="shared" si="39"/>
        <v>0</v>
      </c>
      <c r="S94" s="287">
        <f t="shared" si="37"/>
        <v>0</v>
      </c>
      <c r="T94" s="287">
        <f t="shared" si="37"/>
        <v>0</v>
      </c>
      <c r="U94" s="287">
        <f t="shared" si="37"/>
        <v>0</v>
      </c>
      <c r="V94" s="287"/>
      <c r="W94" s="287"/>
      <c r="X94" s="287"/>
      <c r="Y94" s="287"/>
      <c r="Z94" s="287"/>
    </row>
    <row r="95" spans="1:26" ht="39.75" customHeight="1">
      <c r="A95" s="30" t="s">
        <v>366</v>
      </c>
      <c r="B95" s="32" t="s">
        <v>3</v>
      </c>
      <c r="C95" s="30" t="s">
        <v>688</v>
      </c>
      <c r="D95" s="33" t="s">
        <v>584</v>
      </c>
      <c r="E95" s="30" t="s">
        <v>75</v>
      </c>
      <c r="F95" s="33" t="s">
        <v>329</v>
      </c>
      <c r="G95" s="31">
        <f aca="true" t="shared" si="40" ref="G95:R95">G96</f>
        <v>67100</v>
      </c>
      <c r="H95" s="31">
        <f t="shared" si="40"/>
        <v>67100</v>
      </c>
      <c r="I95" s="31">
        <f t="shared" si="40"/>
        <v>67100</v>
      </c>
      <c r="J95" s="286">
        <f t="shared" si="40"/>
        <v>0</v>
      </c>
      <c r="K95" s="31">
        <f t="shared" si="40"/>
        <v>0</v>
      </c>
      <c r="L95" s="31">
        <f t="shared" si="40"/>
        <v>0</v>
      </c>
      <c r="M95" s="286">
        <f t="shared" si="40"/>
        <v>67100</v>
      </c>
      <c r="N95" s="31">
        <f t="shared" si="40"/>
        <v>67100</v>
      </c>
      <c r="O95" s="31">
        <f t="shared" si="40"/>
        <v>67100</v>
      </c>
      <c r="P95" s="286">
        <f t="shared" si="40"/>
        <v>0</v>
      </c>
      <c r="Q95" s="31">
        <f t="shared" si="40"/>
        <v>0</v>
      </c>
      <c r="R95" s="31">
        <f t="shared" si="40"/>
        <v>0</v>
      </c>
      <c r="S95" s="287">
        <f t="shared" si="37"/>
        <v>0</v>
      </c>
      <c r="T95" s="287">
        <f t="shared" si="37"/>
        <v>0</v>
      </c>
      <c r="U95" s="287">
        <f t="shared" si="37"/>
        <v>0</v>
      </c>
      <c r="V95" s="287"/>
      <c r="W95" s="287"/>
      <c r="X95" s="287"/>
      <c r="Y95" s="287"/>
      <c r="Z95" s="287"/>
    </row>
    <row r="96" spans="1:26" ht="12.75" customHeight="1">
      <c r="A96" s="30" t="s">
        <v>417</v>
      </c>
      <c r="B96" s="32" t="s">
        <v>27</v>
      </c>
      <c r="C96" s="30" t="s">
        <v>688</v>
      </c>
      <c r="D96" s="33" t="s">
        <v>584</v>
      </c>
      <c r="E96" s="30" t="s">
        <v>75</v>
      </c>
      <c r="F96" s="33" t="s">
        <v>346</v>
      </c>
      <c r="G96" s="31">
        <v>67100</v>
      </c>
      <c r="H96" s="31">
        <v>67100</v>
      </c>
      <c r="I96" s="31">
        <v>67100</v>
      </c>
      <c r="J96" s="286"/>
      <c r="K96" s="31"/>
      <c r="L96" s="31"/>
      <c r="M96" s="286">
        <v>67100</v>
      </c>
      <c r="N96" s="31">
        <v>67100</v>
      </c>
      <c r="O96" s="31">
        <v>67100</v>
      </c>
      <c r="P96" s="286"/>
      <c r="Q96" s="31"/>
      <c r="R96" s="31"/>
      <c r="S96" s="287">
        <f t="shared" si="37"/>
        <v>0</v>
      </c>
      <c r="T96" s="287">
        <f t="shared" si="37"/>
        <v>0</v>
      </c>
      <c r="U96" s="287">
        <f t="shared" si="37"/>
        <v>0</v>
      </c>
      <c r="V96" s="287"/>
      <c r="W96" s="287"/>
      <c r="X96" s="287"/>
      <c r="Y96" s="287"/>
      <c r="Z96" s="287"/>
    </row>
    <row r="97" spans="1:26" ht="39.75" customHeight="1">
      <c r="A97" s="30" t="s">
        <v>418</v>
      </c>
      <c r="B97" s="32" t="s">
        <v>913</v>
      </c>
      <c r="C97" s="30" t="s">
        <v>688</v>
      </c>
      <c r="D97" s="33" t="s">
        <v>584</v>
      </c>
      <c r="E97" s="30" t="s">
        <v>75</v>
      </c>
      <c r="F97" s="33" t="s">
        <v>142</v>
      </c>
      <c r="G97" s="31">
        <f aca="true" t="shared" si="41" ref="G97:R97">G98</f>
        <v>3200</v>
      </c>
      <c r="H97" s="31">
        <f t="shared" si="41"/>
        <v>3200</v>
      </c>
      <c r="I97" s="31">
        <f t="shared" si="41"/>
        <v>3200</v>
      </c>
      <c r="J97" s="286">
        <f t="shared" si="41"/>
        <v>0</v>
      </c>
      <c r="K97" s="31">
        <f t="shared" si="41"/>
        <v>0</v>
      </c>
      <c r="L97" s="31">
        <f t="shared" si="41"/>
        <v>0</v>
      </c>
      <c r="M97" s="286">
        <f t="shared" si="41"/>
        <v>3200</v>
      </c>
      <c r="N97" s="31">
        <f t="shared" si="41"/>
        <v>3200</v>
      </c>
      <c r="O97" s="31">
        <f t="shared" si="41"/>
        <v>3200</v>
      </c>
      <c r="P97" s="286">
        <f t="shared" si="41"/>
        <v>0</v>
      </c>
      <c r="Q97" s="31">
        <f t="shared" si="41"/>
        <v>0</v>
      </c>
      <c r="R97" s="31">
        <f t="shared" si="41"/>
        <v>0</v>
      </c>
      <c r="S97" s="287">
        <f t="shared" si="37"/>
        <v>0</v>
      </c>
      <c r="T97" s="287">
        <f t="shared" si="37"/>
        <v>0</v>
      </c>
      <c r="U97" s="287">
        <f t="shared" si="37"/>
        <v>0</v>
      </c>
      <c r="V97" s="287"/>
      <c r="W97" s="287"/>
      <c r="X97" s="287"/>
      <c r="Y97" s="287"/>
      <c r="Z97" s="287"/>
    </row>
    <row r="98" spans="1:26" ht="26.25" customHeight="1">
      <c r="A98" s="30" t="s">
        <v>419</v>
      </c>
      <c r="B98" s="32" t="s">
        <v>379</v>
      </c>
      <c r="C98" s="30" t="s">
        <v>688</v>
      </c>
      <c r="D98" s="33" t="s">
        <v>584</v>
      </c>
      <c r="E98" s="30" t="s">
        <v>75</v>
      </c>
      <c r="F98" s="33" t="s">
        <v>694</v>
      </c>
      <c r="G98" s="31">
        <v>3200</v>
      </c>
      <c r="H98" s="31">
        <v>3200</v>
      </c>
      <c r="I98" s="31">
        <v>3200</v>
      </c>
      <c r="J98" s="286"/>
      <c r="K98" s="31"/>
      <c r="L98" s="31"/>
      <c r="M98" s="286">
        <v>3200</v>
      </c>
      <c r="N98" s="31">
        <v>3200</v>
      </c>
      <c r="O98" s="31">
        <v>3200</v>
      </c>
      <c r="P98" s="286"/>
      <c r="Q98" s="31"/>
      <c r="R98" s="31"/>
      <c r="S98" s="287">
        <f t="shared" si="37"/>
        <v>0</v>
      </c>
      <c r="T98" s="287">
        <f t="shared" si="37"/>
        <v>0</v>
      </c>
      <c r="U98" s="287">
        <f t="shared" si="37"/>
        <v>0</v>
      </c>
      <c r="V98" s="287"/>
      <c r="W98" s="287"/>
      <c r="X98" s="287"/>
      <c r="Y98" s="287"/>
      <c r="Z98" s="287"/>
    </row>
    <row r="99" spans="1:26" ht="66" customHeight="1">
      <c r="A99" s="30" t="s">
        <v>420</v>
      </c>
      <c r="B99" s="300" t="s">
        <v>1357</v>
      </c>
      <c r="C99" s="30" t="s">
        <v>688</v>
      </c>
      <c r="D99" s="292" t="s">
        <v>584</v>
      </c>
      <c r="E99" s="292" t="s">
        <v>1493</v>
      </c>
      <c r="F99" s="292"/>
      <c r="G99" s="301">
        <f aca="true" t="shared" si="42" ref="G99:R99">G100+G102</f>
        <v>8400</v>
      </c>
      <c r="H99" s="301">
        <f t="shared" si="42"/>
        <v>8400</v>
      </c>
      <c r="I99" s="301">
        <f t="shared" si="42"/>
        <v>8400</v>
      </c>
      <c r="J99" s="302">
        <f t="shared" si="42"/>
        <v>0</v>
      </c>
      <c r="K99" s="301">
        <f t="shared" si="42"/>
        <v>0</v>
      </c>
      <c r="L99" s="301">
        <f t="shared" si="42"/>
        <v>0</v>
      </c>
      <c r="M99" s="302">
        <f t="shared" si="42"/>
        <v>8400</v>
      </c>
      <c r="N99" s="301">
        <f t="shared" si="42"/>
        <v>8400</v>
      </c>
      <c r="O99" s="301">
        <f t="shared" si="42"/>
        <v>8400</v>
      </c>
      <c r="P99" s="302">
        <f t="shared" si="42"/>
        <v>0</v>
      </c>
      <c r="Q99" s="301">
        <f t="shared" si="42"/>
        <v>0</v>
      </c>
      <c r="R99" s="301">
        <f t="shared" si="42"/>
        <v>0</v>
      </c>
      <c r="S99" s="287">
        <f t="shared" si="37"/>
        <v>0</v>
      </c>
      <c r="T99" s="287">
        <f t="shared" si="37"/>
        <v>0</v>
      </c>
      <c r="U99" s="287">
        <f t="shared" si="37"/>
        <v>0</v>
      </c>
      <c r="V99" s="287"/>
      <c r="W99" s="287"/>
      <c r="X99" s="287"/>
      <c r="Y99" s="287"/>
      <c r="Z99" s="287"/>
    </row>
    <row r="100" spans="1:26" ht="39.75" customHeight="1">
      <c r="A100" s="30" t="s">
        <v>367</v>
      </c>
      <c r="B100" s="303" t="s">
        <v>3</v>
      </c>
      <c r="C100" s="30" t="s">
        <v>688</v>
      </c>
      <c r="D100" s="292" t="s">
        <v>584</v>
      </c>
      <c r="E100" s="292" t="s">
        <v>1493</v>
      </c>
      <c r="F100" s="30" t="s">
        <v>329</v>
      </c>
      <c r="G100" s="301">
        <f aca="true" t="shared" si="43" ref="G100:R100">G101</f>
        <v>8100</v>
      </c>
      <c r="H100" s="301">
        <f t="shared" si="43"/>
        <v>8100</v>
      </c>
      <c r="I100" s="301">
        <f t="shared" si="43"/>
        <v>8100</v>
      </c>
      <c r="J100" s="302">
        <f t="shared" si="43"/>
        <v>0</v>
      </c>
      <c r="K100" s="301">
        <f t="shared" si="43"/>
        <v>0</v>
      </c>
      <c r="L100" s="301">
        <f t="shared" si="43"/>
        <v>0</v>
      </c>
      <c r="M100" s="302">
        <f t="shared" si="43"/>
        <v>8100</v>
      </c>
      <c r="N100" s="301">
        <f t="shared" si="43"/>
        <v>8100</v>
      </c>
      <c r="O100" s="301">
        <f t="shared" si="43"/>
        <v>8100</v>
      </c>
      <c r="P100" s="302">
        <f t="shared" si="43"/>
        <v>0</v>
      </c>
      <c r="Q100" s="301">
        <f t="shared" si="43"/>
        <v>0</v>
      </c>
      <c r="R100" s="301">
        <f t="shared" si="43"/>
        <v>0</v>
      </c>
      <c r="S100" s="287">
        <f t="shared" si="37"/>
        <v>0</v>
      </c>
      <c r="T100" s="287">
        <f t="shared" si="37"/>
        <v>0</v>
      </c>
      <c r="U100" s="287">
        <f t="shared" si="37"/>
        <v>0</v>
      </c>
      <c r="V100" s="287"/>
      <c r="W100" s="287"/>
      <c r="X100" s="287"/>
      <c r="Y100" s="287"/>
      <c r="Z100" s="287"/>
    </row>
    <row r="101" spans="1:26" ht="12.75" customHeight="1">
      <c r="A101" s="30" t="s">
        <v>368</v>
      </c>
      <c r="B101" s="32" t="s">
        <v>27</v>
      </c>
      <c r="C101" s="30" t="s">
        <v>688</v>
      </c>
      <c r="D101" s="292" t="s">
        <v>584</v>
      </c>
      <c r="E101" s="292" t="s">
        <v>1493</v>
      </c>
      <c r="F101" s="30" t="s">
        <v>346</v>
      </c>
      <c r="G101" s="301">
        <v>8100</v>
      </c>
      <c r="H101" s="301">
        <v>8100</v>
      </c>
      <c r="I101" s="301">
        <v>8100</v>
      </c>
      <c r="J101" s="302"/>
      <c r="K101" s="301"/>
      <c r="L101" s="301"/>
      <c r="M101" s="302">
        <v>8100</v>
      </c>
      <c r="N101" s="301">
        <v>8100</v>
      </c>
      <c r="O101" s="301">
        <v>8100</v>
      </c>
      <c r="P101" s="302"/>
      <c r="Q101" s="301"/>
      <c r="R101" s="301"/>
      <c r="S101" s="287">
        <f t="shared" si="37"/>
        <v>0</v>
      </c>
      <c r="T101" s="287">
        <f t="shared" si="37"/>
        <v>0</v>
      </c>
      <c r="U101" s="287">
        <f t="shared" si="37"/>
        <v>0</v>
      </c>
      <c r="V101" s="287"/>
      <c r="W101" s="287"/>
      <c r="X101" s="287"/>
      <c r="Y101" s="287"/>
      <c r="Z101" s="287"/>
    </row>
    <row r="102" spans="1:26" ht="39.75" customHeight="1">
      <c r="A102" s="30" t="s">
        <v>1207</v>
      </c>
      <c r="B102" s="32" t="s">
        <v>913</v>
      </c>
      <c r="C102" s="30" t="s">
        <v>688</v>
      </c>
      <c r="D102" s="292" t="s">
        <v>584</v>
      </c>
      <c r="E102" s="292" t="s">
        <v>1493</v>
      </c>
      <c r="F102" s="292" t="s">
        <v>142</v>
      </c>
      <c r="G102" s="301">
        <f aca="true" t="shared" si="44" ref="G102:R102">G103</f>
        <v>300</v>
      </c>
      <c r="H102" s="301">
        <f t="shared" si="44"/>
        <v>300</v>
      </c>
      <c r="I102" s="301">
        <f t="shared" si="44"/>
        <v>300</v>
      </c>
      <c r="J102" s="302">
        <f t="shared" si="44"/>
        <v>0</v>
      </c>
      <c r="K102" s="301">
        <f t="shared" si="44"/>
        <v>0</v>
      </c>
      <c r="L102" s="301">
        <f t="shared" si="44"/>
        <v>0</v>
      </c>
      <c r="M102" s="302">
        <f t="shared" si="44"/>
        <v>300</v>
      </c>
      <c r="N102" s="301">
        <f t="shared" si="44"/>
        <v>300</v>
      </c>
      <c r="O102" s="301">
        <f t="shared" si="44"/>
        <v>300</v>
      </c>
      <c r="P102" s="302">
        <f t="shared" si="44"/>
        <v>0</v>
      </c>
      <c r="Q102" s="301">
        <f t="shared" si="44"/>
        <v>0</v>
      </c>
      <c r="R102" s="301">
        <f t="shared" si="44"/>
        <v>0</v>
      </c>
      <c r="S102" s="287">
        <f t="shared" si="37"/>
        <v>0</v>
      </c>
      <c r="T102" s="287">
        <f t="shared" si="37"/>
        <v>0</v>
      </c>
      <c r="U102" s="287">
        <f t="shared" si="37"/>
        <v>0</v>
      </c>
      <c r="V102" s="287"/>
      <c r="W102" s="287"/>
      <c r="X102" s="287"/>
      <c r="Y102" s="287"/>
      <c r="Z102" s="287"/>
    </row>
    <row r="103" spans="1:26" ht="26.25" customHeight="1">
      <c r="A103" s="30" t="s">
        <v>1208</v>
      </c>
      <c r="B103" s="32" t="s">
        <v>379</v>
      </c>
      <c r="C103" s="30" t="s">
        <v>688</v>
      </c>
      <c r="D103" s="292" t="s">
        <v>584</v>
      </c>
      <c r="E103" s="292" t="s">
        <v>1493</v>
      </c>
      <c r="F103" s="292" t="s">
        <v>694</v>
      </c>
      <c r="G103" s="301">
        <v>300</v>
      </c>
      <c r="H103" s="301">
        <v>300</v>
      </c>
      <c r="I103" s="301">
        <v>300</v>
      </c>
      <c r="J103" s="302"/>
      <c r="K103" s="301"/>
      <c r="L103" s="301"/>
      <c r="M103" s="302">
        <v>300</v>
      </c>
      <c r="N103" s="301">
        <v>300</v>
      </c>
      <c r="O103" s="301">
        <v>300</v>
      </c>
      <c r="P103" s="302"/>
      <c r="Q103" s="301"/>
      <c r="R103" s="301"/>
      <c r="S103" s="287">
        <f t="shared" si="37"/>
        <v>0</v>
      </c>
      <c r="T103" s="287">
        <f t="shared" si="37"/>
        <v>0</v>
      </c>
      <c r="U103" s="287">
        <f t="shared" si="37"/>
        <v>0</v>
      </c>
      <c r="V103" s="287"/>
      <c r="W103" s="287"/>
      <c r="X103" s="287"/>
      <c r="Y103" s="287"/>
      <c r="Z103" s="287"/>
    </row>
    <row r="104" spans="1:26" ht="52.5" customHeight="1">
      <c r="A104" s="30" t="s">
        <v>1209</v>
      </c>
      <c r="B104" s="300" t="s">
        <v>989</v>
      </c>
      <c r="C104" s="30" t="s">
        <v>688</v>
      </c>
      <c r="D104" s="33" t="s">
        <v>584</v>
      </c>
      <c r="E104" s="30" t="s">
        <v>76</v>
      </c>
      <c r="F104" s="30"/>
      <c r="G104" s="31">
        <f aca="true" t="shared" si="45" ref="G104:R105">G105</f>
        <v>10000</v>
      </c>
      <c r="H104" s="31">
        <f t="shared" si="45"/>
        <v>10000</v>
      </c>
      <c r="I104" s="31">
        <f t="shared" si="45"/>
        <v>10000</v>
      </c>
      <c r="J104" s="286">
        <f t="shared" si="45"/>
        <v>10000</v>
      </c>
      <c r="K104" s="31">
        <f t="shared" si="45"/>
        <v>10000</v>
      </c>
      <c r="L104" s="31">
        <f t="shared" si="45"/>
        <v>10000</v>
      </c>
      <c r="M104" s="286">
        <f t="shared" si="45"/>
        <v>0</v>
      </c>
      <c r="N104" s="31">
        <f t="shared" si="45"/>
        <v>0</v>
      </c>
      <c r="O104" s="31">
        <f t="shared" si="45"/>
        <v>0</v>
      </c>
      <c r="P104" s="286">
        <f t="shared" si="45"/>
        <v>0</v>
      </c>
      <c r="Q104" s="31">
        <f t="shared" si="45"/>
        <v>0</v>
      </c>
      <c r="R104" s="31">
        <f t="shared" si="45"/>
        <v>0</v>
      </c>
      <c r="S104" s="287">
        <f t="shared" si="37"/>
        <v>0</v>
      </c>
      <c r="T104" s="287">
        <f t="shared" si="37"/>
        <v>0</v>
      </c>
      <c r="U104" s="287">
        <f t="shared" si="37"/>
        <v>0</v>
      </c>
      <c r="V104" s="287"/>
      <c r="W104" s="287"/>
      <c r="X104" s="287"/>
      <c r="Y104" s="287"/>
      <c r="Z104" s="287"/>
    </row>
    <row r="105" spans="1:26" ht="39.75" customHeight="1">
      <c r="A105" s="30" t="s">
        <v>1210</v>
      </c>
      <c r="B105" s="32" t="s">
        <v>913</v>
      </c>
      <c r="C105" s="30" t="s">
        <v>688</v>
      </c>
      <c r="D105" s="33" t="s">
        <v>584</v>
      </c>
      <c r="E105" s="30" t="s">
        <v>76</v>
      </c>
      <c r="F105" s="33" t="s">
        <v>142</v>
      </c>
      <c r="G105" s="31">
        <f t="shared" si="45"/>
        <v>10000</v>
      </c>
      <c r="H105" s="31">
        <f t="shared" si="45"/>
        <v>10000</v>
      </c>
      <c r="I105" s="31">
        <f t="shared" si="45"/>
        <v>10000</v>
      </c>
      <c r="J105" s="286">
        <f t="shared" si="45"/>
        <v>10000</v>
      </c>
      <c r="K105" s="31">
        <f t="shared" si="45"/>
        <v>10000</v>
      </c>
      <c r="L105" s="31">
        <f t="shared" si="45"/>
        <v>10000</v>
      </c>
      <c r="M105" s="286">
        <f t="shared" si="45"/>
        <v>0</v>
      </c>
      <c r="N105" s="31">
        <f t="shared" si="45"/>
        <v>0</v>
      </c>
      <c r="O105" s="31">
        <f t="shared" si="45"/>
        <v>0</v>
      </c>
      <c r="P105" s="286">
        <f t="shared" si="45"/>
        <v>0</v>
      </c>
      <c r="Q105" s="31">
        <f t="shared" si="45"/>
        <v>0</v>
      </c>
      <c r="R105" s="31">
        <f t="shared" si="45"/>
        <v>0</v>
      </c>
      <c r="S105" s="287">
        <f t="shared" si="37"/>
        <v>0</v>
      </c>
      <c r="T105" s="287">
        <f t="shared" si="37"/>
        <v>0</v>
      </c>
      <c r="U105" s="287">
        <f t="shared" si="37"/>
        <v>0</v>
      </c>
      <c r="V105" s="287"/>
      <c r="W105" s="287"/>
      <c r="X105" s="287"/>
      <c r="Y105" s="287"/>
      <c r="Z105" s="287"/>
    </row>
    <row r="106" spans="1:26" ht="26.25" customHeight="1">
      <c r="A106" s="30" t="s">
        <v>1211</v>
      </c>
      <c r="B106" s="32" t="s">
        <v>379</v>
      </c>
      <c r="C106" s="30" t="s">
        <v>688</v>
      </c>
      <c r="D106" s="33" t="s">
        <v>584</v>
      </c>
      <c r="E106" s="30" t="s">
        <v>76</v>
      </c>
      <c r="F106" s="33" t="s">
        <v>694</v>
      </c>
      <c r="G106" s="31">
        <v>10000</v>
      </c>
      <c r="H106" s="31">
        <v>10000</v>
      </c>
      <c r="I106" s="31">
        <v>10000</v>
      </c>
      <c r="J106" s="286">
        <v>10000</v>
      </c>
      <c r="K106" s="31">
        <v>10000</v>
      </c>
      <c r="L106" s="31">
        <v>10000</v>
      </c>
      <c r="M106" s="286"/>
      <c r="N106" s="31"/>
      <c r="O106" s="31"/>
      <c r="P106" s="286"/>
      <c r="Q106" s="31"/>
      <c r="R106" s="31"/>
      <c r="S106" s="287">
        <f t="shared" si="37"/>
        <v>0</v>
      </c>
      <c r="T106" s="287">
        <f t="shared" si="37"/>
        <v>0</v>
      </c>
      <c r="U106" s="287">
        <f t="shared" si="37"/>
        <v>0</v>
      </c>
      <c r="V106" s="287"/>
      <c r="W106" s="287"/>
      <c r="X106" s="287"/>
      <c r="Y106" s="287"/>
      <c r="Z106" s="287"/>
    </row>
    <row r="107" spans="1:26" ht="39.75" customHeight="1">
      <c r="A107" s="30" t="s">
        <v>325</v>
      </c>
      <c r="B107" s="32" t="s">
        <v>718</v>
      </c>
      <c r="C107" s="30" t="s">
        <v>688</v>
      </c>
      <c r="D107" s="33" t="s">
        <v>584</v>
      </c>
      <c r="E107" s="30" t="s">
        <v>719</v>
      </c>
      <c r="F107" s="33"/>
      <c r="G107" s="31">
        <f aca="true" t="shared" si="46" ref="G107:R107">G108+G110+G112</f>
        <v>3274292</v>
      </c>
      <c r="H107" s="31">
        <f t="shared" si="46"/>
        <v>2808700</v>
      </c>
      <c r="I107" s="31">
        <f t="shared" si="46"/>
        <v>2593250</v>
      </c>
      <c r="J107" s="286">
        <f t="shared" si="46"/>
        <v>3274292</v>
      </c>
      <c r="K107" s="31">
        <f t="shared" si="46"/>
        <v>2808700</v>
      </c>
      <c r="L107" s="31">
        <f t="shared" si="46"/>
        <v>2593250</v>
      </c>
      <c r="M107" s="286">
        <f t="shared" si="46"/>
        <v>0</v>
      </c>
      <c r="N107" s="31">
        <f t="shared" si="46"/>
        <v>0</v>
      </c>
      <c r="O107" s="31">
        <f t="shared" si="46"/>
        <v>0</v>
      </c>
      <c r="P107" s="286">
        <f t="shared" si="46"/>
        <v>0</v>
      </c>
      <c r="Q107" s="31">
        <f t="shared" si="46"/>
        <v>0</v>
      </c>
      <c r="R107" s="31">
        <f t="shared" si="46"/>
        <v>0</v>
      </c>
      <c r="S107" s="287">
        <f t="shared" si="37"/>
        <v>0</v>
      </c>
      <c r="T107" s="287">
        <f t="shared" si="37"/>
        <v>0</v>
      </c>
      <c r="U107" s="287">
        <f t="shared" si="37"/>
        <v>0</v>
      </c>
      <c r="V107" s="287"/>
      <c r="W107" s="287"/>
      <c r="X107" s="287"/>
      <c r="Y107" s="287"/>
      <c r="Z107" s="287"/>
    </row>
    <row r="108" spans="1:26" ht="39.75" customHeight="1">
      <c r="A108" s="30" t="s">
        <v>326</v>
      </c>
      <c r="B108" s="32" t="s">
        <v>3</v>
      </c>
      <c r="C108" s="30" t="s">
        <v>688</v>
      </c>
      <c r="D108" s="33" t="s">
        <v>584</v>
      </c>
      <c r="E108" s="30" t="s">
        <v>719</v>
      </c>
      <c r="F108" s="33" t="s">
        <v>329</v>
      </c>
      <c r="G108" s="31">
        <f aca="true" t="shared" si="47" ref="G108:R108">G109</f>
        <v>3020792</v>
      </c>
      <c r="H108" s="31">
        <f t="shared" si="47"/>
        <v>2565200</v>
      </c>
      <c r="I108" s="31">
        <f t="shared" si="47"/>
        <v>2359750</v>
      </c>
      <c r="J108" s="286">
        <f t="shared" si="47"/>
        <v>3020792</v>
      </c>
      <c r="K108" s="31">
        <f t="shared" si="47"/>
        <v>2565200</v>
      </c>
      <c r="L108" s="31">
        <f t="shared" si="47"/>
        <v>2359750</v>
      </c>
      <c r="M108" s="286">
        <f t="shared" si="47"/>
        <v>0</v>
      </c>
      <c r="N108" s="31">
        <f t="shared" si="47"/>
        <v>0</v>
      </c>
      <c r="O108" s="31">
        <f t="shared" si="47"/>
        <v>0</v>
      </c>
      <c r="P108" s="286">
        <f t="shared" si="47"/>
        <v>0</v>
      </c>
      <c r="Q108" s="31">
        <f t="shared" si="47"/>
        <v>0</v>
      </c>
      <c r="R108" s="31">
        <f t="shared" si="47"/>
        <v>0</v>
      </c>
      <c r="S108" s="287">
        <f t="shared" si="37"/>
        <v>0</v>
      </c>
      <c r="T108" s="287">
        <f t="shared" si="37"/>
        <v>0</v>
      </c>
      <c r="U108" s="287">
        <f t="shared" si="37"/>
        <v>0</v>
      </c>
      <c r="V108" s="287"/>
      <c r="W108" s="287"/>
      <c r="X108" s="287"/>
      <c r="Y108" s="287"/>
      <c r="Z108" s="287"/>
    </row>
    <row r="109" spans="1:26" ht="12.75" customHeight="1">
      <c r="A109" s="30" t="s">
        <v>327</v>
      </c>
      <c r="B109" s="32" t="s">
        <v>4</v>
      </c>
      <c r="C109" s="30" t="s">
        <v>688</v>
      </c>
      <c r="D109" s="33" t="s">
        <v>584</v>
      </c>
      <c r="E109" s="30" t="s">
        <v>719</v>
      </c>
      <c r="F109" s="33" t="s">
        <v>338</v>
      </c>
      <c r="G109" s="31">
        <v>3020792</v>
      </c>
      <c r="H109" s="31">
        <v>2565200</v>
      </c>
      <c r="I109" s="31">
        <v>2359750</v>
      </c>
      <c r="J109" s="286">
        <v>3020792</v>
      </c>
      <c r="K109" s="31">
        <v>2565200</v>
      </c>
      <c r="L109" s="31">
        <v>2359750</v>
      </c>
      <c r="M109" s="286"/>
      <c r="N109" s="31"/>
      <c r="O109" s="31"/>
      <c r="P109" s="286"/>
      <c r="Q109" s="31"/>
      <c r="R109" s="31"/>
      <c r="S109" s="287">
        <f t="shared" si="37"/>
        <v>0</v>
      </c>
      <c r="T109" s="287">
        <f t="shared" si="37"/>
        <v>0</v>
      </c>
      <c r="U109" s="287">
        <f t="shared" si="37"/>
        <v>0</v>
      </c>
      <c r="V109" s="287"/>
      <c r="W109" s="287"/>
      <c r="X109" s="287"/>
      <c r="Y109" s="287"/>
      <c r="Z109" s="287"/>
    </row>
    <row r="110" spans="1:26" ht="39.75" customHeight="1">
      <c r="A110" s="30" t="s">
        <v>328</v>
      </c>
      <c r="B110" s="32" t="s">
        <v>913</v>
      </c>
      <c r="C110" s="30" t="s">
        <v>688</v>
      </c>
      <c r="D110" s="33" t="s">
        <v>584</v>
      </c>
      <c r="E110" s="30" t="s">
        <v>719</v>
      </c>
      <c r="F110" s="33" t="s">
        <v>142</v>
      </c>
      <c r="G110" s="31">
        <f aca="true" t="shared" si="48" ref="G110:R110">G111</f>
        <v>250000</v>
      </c>
      <c r="H110" s="31">
        <f t="shared" si="48"/>
        <v>240000</v>
      </c>
      <c r="I110" s="31">
        <f t="shared" si="48"/>
        <v>230000</v>
      </c>
      <c r="J110" s="286">
        <f t="shared" si="48"/>
        <v>250000</v>
      </c>
      <c r="K110" s="31">
        <f t="shared" si="48"/>
        <v>240000</v>
      </c>
      <c r="L110" s="31">
        <f t="shared" si="48"/>
        <v>230000</v>
      </c>
      <c r="M110" s="286">
        <f t="shared" si="48"/>
        <v>0</v>
      </c>
      <c r="N110" s="31">
        <f t="shared" si="48"/>
        <v>0</v>
      </c>
      <c r="O110" s="31">
        <f t="shared" si="48"/>
        <v>0</v>
      </c>
      <c r="P110" s="286">
        <f t="shared" si="48"/>
        <v>0</v>
      </c>
      <c r="Q110" s="31">
        <f t="shared" si="48"/>
        <v>0</v>
      </c>
      <c r="R110" s="31">
        <f t="shared" si="48"/>
        <v>0</v>
      </c>
      <c r="S110" s="287">
        <f t="shared" si="37"/>
        <v>0</v>
      </c>
      <c r="T110" s="287">
        <f t="shared" si="37"/>
        <v>0</v>
      </c>
      <c r="U110" s="287">
        <f t="shared" si="37"/>
        <v>0</v>
      </c>
      <c r="V110" s="287"/>
      <c r="W110" s="287"/>
      <c r="X110" s="287"/>
      <c r="Y110" s="287"/>
      <c r="Z110" s="287"/>
    </row>
    <row r="111" spans="1:26" ht="26.25" customHeight="1">
      <c r="A111" s="30" t="s">
        <v>329</v>
      </c>
      <c r="B111" s="32" t="s">
        <v>379</v>
      </c>
      <c r="C111" s="30" t="s">
        <v>688</v>
      </c>
      <c r="D111" s="33" t="s">
        <v>584</v>
      </c>
      <c r="E111" s="30" t="s">
        <v>719</v>
      </c>
      <c r="F111" s="33" t="s">
        <v>694</v>
      </c>
      <c r="G111" s="31">
        <v>250000</v>
      </c>
      <c r="H111" s="31">
        <v>240000</v>
      </c>
      <c r="I111" s="31">
        <v>230000</v>
      </c>
      <c r="J111" s="286">
        <v>250000</v>
      </c>
      <c r="K111" s="31">
        <v>240000</v>
      </c>
      <c r="L111" s="31">
        <v>230000</v>
      </c>
      <c r="M111" s="286"/>
      <c r="N111" s="31"/>
      <c r="O111" s="31"/>
      <c r="P111" s="286"/>
      <c r="Q111" s="31"/>
      <c r="R111" s="31"/>
      <c r="S111" s="287">
        <f t="shared" si="37"/>
        <v>0</v>
      </c>
      <c r="T111" s="287">
        <f t="shared" si="37"/>
        <v>0</v>
      </c>
      <c r="U111" s="287">
        <f t="shared" si="37"/>
        <v>0</v>
      </c>
      <c r="V111" s="287"/>
      <c r="W111" s="287"/>
      <c r="X111" s="287"/>
      <c r="Y111" s="287"/>
      <c r="Z111" s="287"/>
    </row>
    <row r="112" spans="1:26" ht="12.75" customHeight="1">
      <c r="A112" s="30" t="s">
        <v>312</v>
      </c>
      <c r="B112" s="32" t="s">
        <v>30</v>
      </c>
      <c r="C112" s="30" t="s">
        <v>688</v>
      </c>
      <c r="D112" s="33" t="s">
        <v>584</v>
      </c>
      <c r="E112" s="30" t="s">
        <v>719</v>
      </c>
      <c r="F112" s="33" t="s">
        <v>29</v>
      </c>
      <c r="G112" s="31">
        <f aca="true" t="shared" si="49" ref="G112:R112">G113</f>
        <v>3500</v>
      </c>
      <c r="H112" s="31">
        <f t="shared" si="49"/>
        <v>3500</v>
      </c>
      <c r="I112" s="31">
        <f t="shared" si="49"/>
        <v>3500</v>
      </c>
      <c r="J112" s="286">
        <f t="shared" si="49"/>
        <v>3500</v>
      </c>
      <c r="K112" s="31">
        <f t="shared" si="49"/>
        <v>3500</v>
      </c>
      <c r="L112" s="31">
        <f t="shared" si="49"/>
        <v>3500</v>
      </c>
      <c r="M112" s="286">
        <f t="shared" si="49"/>
        <v>0</v>
      </c>
      <c r="N112" s="31">
        <f t="shared" si="49"/>
        <v>0</v>
      </c>
      <c r="O112" s="31">
        <f t="shared" si="49"/>
        <v>0</v>
      </c>
      <c r="P112" s="286">
        <f t="shared" si="49"/>
        <v>0</v>
      </c>
      <c r="Q112" s="31">
        <f t="shared" si="49"/>
        <v>0</v>
      </c>
      <c r="R112" s="31">
        <f t="shared" si="49"/>
        <v>0</v>
      </c>
      <c r="S112" s="287">
        <f t="shared" si="37"/>
        <v>0</v>
      </c>
      <c r="T112" s="287">
        <f t="shared" si="37"/>
        <v>0</v>
      </c>
      <c r="U112" s="287">
        <f t="shared" si="37"/>
        <v>0</v>
      </c>
      <c r="V112" s="287"/>
      <c r="W112" s="287"/>
      <c r="X112" s="287"/>
      <c r="Y112" s="287"/>
      <c r="Z112" s="287"/>
    </row>
    <row r="113" spans="1:26" ht="12.75" customHeight="1">
      <c r="A113" s="30" t="s">
        <v>330</v>
      </c>
      <c r="B113" s="32" t="s">
        <v>31</v>
      </c>
      <c r="C113" s="30" t="s">
        <v>688</v>
      </c>
      <c r="D113" s="33" t="s">
        <v>584</v>
      </c>
      <c r="E113" s="30" t="s">
        <v>719</v>
      </c>
      <c r="F113" s="33" t="s">
        <v>28</v>
      </c>
      <c r="G113" s="31">
        <v>3500</v>
      </c>
      <c r="H113" s="31">
        <v>3500</v>
      </c>
      <c r="I113" s="31">
        <v>3500</v>
      </c>
      <c r="J113" s="286">
        <v>3500</v>
      </c>
      <c r="K113" s="31">
        <v>3500</v>
      </c>
      <c r="L113" s="31">
        <v>3500</v>
      </c>
      <c r="M113" s="286"/>
      <c r="N113" s="31"/>
      <c r="O113" s="31"/>
      <c r="P113" s="286"/>
      <c r="Q113" s="31"/>
      <c r="R113" s="31"/>
      <c r="S113" s="287">
        <f t="shared" si="37"/>
        <v>0</v>
      </c>
      <c r="T113" s="287">
        <f t="shared" si="37"/>
        <v>0</v>
      </c>
      <c r="U113" s="287">
        <f t="shared" si="37"/>
        <v>0</v>
      </c>
      <c r="V113" s="287"/>
      <c r="W113" s="287"/>
      <c r="X113" s="287"/>
      <c r="Y113" s="287"/>
      <c r="Z113" s="287"/>
    </row>
    <row r="114" spans="1:26" ht="52.5" customHeight="1">
      <c r="A114" s="30" t="s">
        <v>331</v>
      </c>
      <c r="B114" s="32" t="s">
        <v>553</v>
      </c>
      <c r="C114" s="30" t="s">
        <v>688</v>
      </c>
      <c r="D114" s="33" t="s">
        <v>584</v>
      </c>
      <c r="E114" s="33" t="s">
        <v>554</v>
      </c>
      <c r="F114" s="33"/>
      <c r="G114" s="31">
        <f aca="true" t="shared" si="50" ref="G114:R115">G115</f>
        <v>2000000</v>
      </c>
      <c r="H114" s="31">
        <f t="shared" si="50"/>
        <v>0</v>
      </c>
      <c r="I114" s="31">
        <f t="shared" si="50"/>
        <v>0</v>
      </c>
      <c r="J114" s="286">
        <f t="shared" si="50"/>
        <v>2000000</v>
      </c>
      <c r="K114" s="31">
        <f t="shared" si="50"/>
        <v>0</v>
      </c>
      <c r="L114" s="31">
        <f t="shared" si="50"/>
        <v>0</v>
      </c>
      <c r="M114" s="286">
        <f t="shared" si="50"/>
        <v>0</v>
      </c>
      <c r="N114" s="31">
        <f t="shared" si="50"/>
        <v>0</v>
      </c>
      <c r="O114" s="31">
        <f t="shared" si="50"/>
        <v>0</v>
      </c>
      <c r="P114" s="286">
        <f t="shared" si="50"/>
        <v>0</v>
      </c>
      <c r="Q114" s="31">
        <f t="shared" si="50"/>
        <v>0</v>
      </c>
      <c r="R114" s="31">
        <f t="shared" si="50"/>
        <v>0</v>
      </c>
      <c r="S114" s="287">
        <f t="shared" si="37"/>
        <v>0</v>
      </c>
      <c r="T114" s="287">
        <f t="shared" si="37"/>
        <v>0</v>
      </c>
      <c r="U114" s="287">
        <f t="shared" si="37"/>
        <v>0</v>
      </c>
      <c r="V114" s="287"/>
      <c r="W114" s="287"/>
      <c r="X114" s="287"/>
      <c r="Y114" s="287"/>
      <c r="Z114" s="287"/>
    </row>
    <row r="115" spans="1:26" ht="12.75" customHeight="1">
      <c r="A115" s="30" t="s">
        <v>332</v>
      </c>
      <c r="B115" s="32" t="s">
        <v>30</v>
      </c>
      <c r="C115" s="30" t="s">
        <v>688</v>
      </c>
      <c r="D115" s="33" t="s">
        <v>584</v>
      </c>
      <c r="E115" s="33" t="s">
        <v>554</v>
      </c>
      <c r="F115" s="30" t="s">
        <v>29</v>
      </c>
      <c r="G115" s="31">
        <f t="shared" si="50"/>
        <v>2000000</v>
      </c>
      <c r="H115" s="31">
        <f t="shared" si="50"/>
        <v>0</v>
      </c>
      <c r="I115" s="31">
        <f t="shared" si="50"/>
        <v>0</v>
      </c>
      <c r="J115" s="286">
        <f t="shared" si="50"/>
        <v>2000000</v>
      </c>
      <c r="K115" s="31">
        <f t="shared" si="50"/>
        <v>0</v>
      </c>
      <c r="L115" s="31">
        <f t="shared" si="50"/>
        <v>0</v>
      </c>
      <c r="M115" s="286">
        <f t="shared" si="50"/>
        <v>0</v>
      </c>
      <c r="N115" s="31">
        <f t="shared" si="50"/>
        <v>0</v>
      </c>
      <c r="O115" s="31">
        <f t="shared" si="50"/>
        <v>0</v>
      </c>
      <c r="P115" s="286">
        <f t="shared" si="50"/>
        <v>0</v>
      </c>
      <c r="Q115" s="31">
        <f t="shared" si="50"/>
        <v>0</v>
      </c>
      <c r="R115" s="31">
        <f t="shared" si="50"/>
        <v>0</v>
      </c>
      <c r="S115" s="287">
        <f t="shared" si="37"/>
        <v>0</v>
      </c>
      <c r="T115" s="287">
        <f t="shared" si="37"/>
        <v>0</v>
      </c>
      <c r="U115" s="287">
        <f t="shared" si="37"/>
        <v>0</v>
      </c>
      <c r="V115" s="287"/>
      <c r="W115" s="287"/>
      <c r="X115" s="287"/>
      <c r="Y115" s="287"/>
      <c r="Z115" s="287"/>
    </row>
    <row r="116" spans="1:26" ht="12.75" customHeight="1">
      <c r="A116" s="30" t="s">
        <v>333</v>
      </c>
      <c r="B116" s="32" t="s">
        <v>731</v>
      </c>
      <c r="C116" s="30" t="s">
        <v>688</v>
      </c>
      <c r="D116" s="33" t="s">
        <v>584</v>
      </c>
      <c r="E116" s="33" t="s">
        <v>554</v>
      </c>
      <c r="F116" s="30" t="s">
        <v>732</v>
      </c>
      <c r="G116" s="31">
        <v>2000000</v>
      </c>
      <c r="H116" s="31">
        <v>0</v>
      </c>
      <c r="I116" s="31">
        <v>0</v>
      </c>
      <c r="J116" s="286">
        <v>2000000</v>
      </c>
      <c r="K116" s="31">
        <v>0</v>
      </c>
      <c r="L116" s="31">
        <v>0</v>
      </c>
      <c r="M116" s="286"/>
      <c r="N116" s="31"/>
      <c r="O116" s="31"/>
      <c r="P116" s="286"/>
      <c r="Q116" s="31"/>
      <c r="R116" s="31"/>
      <c r="S116" s="287">
        <f t="shared" si="37"/>
        <v>0</v>
      </c>
      <c r="T116" s="287">
        <f t="shared" si="37"/>
        <v>0</v>
      </c>
      <c r="U116" s="287">
        <f t="shared" si="37"/>
        <v>0</v>
      </c>
      <c r="V116" s="287"/>
      <c r="W116" s="287"/>
      <c r="X116" s="287"/>
      <c r="Y116" s="287"/>
      <c r="Z116" s="287"/>
    </row>
    <row r="117" spans="1:26" ht="52.5" customHeight="1">
      <c r="A117" s="30" t="s">
        <v>334</v>
      </c>
      <c r="B117" s="304" t="s">
        <v>1094</v>
      </c>
      <c r="C117" s="30" t="s">
        <v>688</v>
      </c>
      <c r="D117" s="33" t="s">
        <v>584</v>
      </c>
      <c r="E117" s="305" t="s">
        <v>77</v>
      </c>
      <c r="F117" s="305"/>
      <c r="G117" s="31">
        <f aca="true" t="shared" si="51" ref="G117:R118">G118</f>
        <v>350000</v>
      </c>
      <c r="H117" s="31">
        <f t="shared" si="51"/>
        <v>340000</v>
      </c>
      <c r="I117" s="31">
        <f t="shared" si="51"/>
        <v>330000</v>
      </c>
      <c r="J117" s="286">
        <f t="shared" si="51"/>
        <v>350000</v>
      </c>
      <c r="K117" s="31">
        <f t="shared" si="51"/>
        <v>340000</v>
      </c>
      <c r="L117" s="31">
        <f t="shared" si="51"/>
        <v>330000</v>
      </c>
      <c r="M117" s="286">
        <f t="shared" si="51"/>
        <v>0</v>
      </c>
      <c r="N117" s="31">
        <f t="shared" si="51"/>
        <v>0</v>
      </c>
      <c r="O117" s="31">
        <f t="shared" si="51"/>
        <v>0</v>
      </c>
      <c r="P117" s="286">
        <f t="shared" si="51"/>
        <v>0</v>
      </c>
      <c r="Q117" s="31">
        <f t="shared" si="51"/>
        <v>0</v>
      </c>
      <c r="R117" s="31">
        <f t="shared" si="51"/>
        <v>0</v>
      </c>
      <c r="S117" s="287">
        <f t="shared" si="37"/>
        <v>0</v>
      </c>
      <c r="T117" s="287">
        <f t="shared" si="37"/>
        <v>0</v>
      </c>
      <c r="U117" s="287">
        <f t="shared" si="37"/>
        <v>0</v>
      </c>
      <c r="V117" s="287"/>
      <c r="W117" s="287"/>
      <c r="X117" s="287"/>
      <c r="Y117" s="287"/>
      <c r="Z117" s="287"/>
    </row>
    <row r="118" spans="1:26" ht="39.75" customHeight="1">
      <c r="A118" s="30" t="s">
        <v>335</v>
      </c>
      <c r="B118" s="32" t="s">
        <v>913</v>
      </c>
      <c r="C118" s="30" t="s">
        <v>688</v>
      </c>
      <c r="D118" s="33" t="s">
        <v>584</v>
      </c>
      <c r="E118" s="305" t="s">
        <v>77</v>
      </c>
      <c r="F118" s="305" t="s">
        <v>142</v>
      </c>
      <c r="G118" s="31">
        <f t="shared" si="51"/>
        <v>350000</v>
      </c>
      <c r="H118" s="31">
        <f t="shared" si="51"/>
        <v>340000</v>
      </c>
      <c r="I118" s="31">
        <f t="shared" si="51"/>
        <v>330000</v>
      </c>
      <c r="J118" s="286">
        <f t="shared" si="51"/>
        <v>350000</v>
      </c>
      <c r="K118" s="31">
        <f t="shared" si="51"/>
        <v>340000</v>
      </c>
      <c r="L118" s="31">
        <f t="shared" si="51"/>
        <v>330000</v>
      </c>
      <c r="M118" s="286">
        <f t="shared" si="51"/>
        <v>0</v>
      </c>
      <c r="N118" s="31">
        <f t="shared" si="51"/>
        <v>0</v>
      </c>
      <c r="O118" s="31">
        <f t="shared" si="51"/>
        <v>0</v>
      </c>
      <c r="P118" s="286">
        <f t="shared" si="51"/>
        <v>0</v>
      </c>
      <c r="Q118" s="31">
        <f t="shared" si="51"/>
        <v>0</v>
      </c>
      <c r="R118" s="31">
        <f t="shared" si="51"/>
        <v>0</v>
      </c>
      <c r="S118" s="287">
        <f t="shared" si="37"/>
        <v>0</v>
      </c>
      <c r="T118" s="287">
        <f t="shared" si="37"/>
        <v>0</v>
      </c>
      <c r="U118" s="287">
        <f t="shared" si="37"/>
        <v>0</v>
      </c>
      <c r="V118" s="287"/>
      <c r="W118" s="287"/>
      <c r="X118" s="287"/>
      <c r="Y118" s="287"/>
      <c r="Z118" s="287"/>
    </row>
    <row r="119" spans="1:26" ht="26.25" customHeight="1">
      <c r="A119" s="30" t="s">
        <v>336</v>
      </c>
      <c r="B119" s="306" t="s">
        <v>379</v>
      </c>
      <c r="C119" s="30" t="s">
        <v>688</v>
      </c>
      <c r="D119" s="33" t="s">
        <v>584</v>
      </c>
      <c r="E119" s="305" t="s">
        <v>77</v>
      </c>
      <c r="F119" s="305" t="s">
        <v>694</v>
      </c>
      <c r="G119" s="31">
        <v>350000</v>
      </c>
      <c r="H119" s="31">
        <v>340000</v>
      </c>
      <c r="I119" s="31">
        <v>330000</v>
      </c>
      <c r="J119" s="286">
        <v>350000</v>
      </c>
      <c r="K119" s="31">
        <v>340000</v>
      </c>
      <c r="L119" s="31">
        <v>330000</v>
      </c>
      <c r="M119" s="286"/>
      <c r="N119" s="31"/>
      <c r="O119" s="31"/>
      <c r="P119" s="286"/>
      <c r="Q119" s="31"/>
      <c r="R119" s="31"/>
      <c r="S119" s="287">
        <f t="shared" si="37"/>
        <v>0</v>
      </c>
      <c r="T119" s="287">
        <f t="shared" si="37"/>
        <v>0</v>
      </c>
      <c r="U119" s="287">
        <f t="shared" si="37"/>
        <v>0</v>
      </c>
      <c r="V119" s="287"/>
      <c r="W119" s="287"/>
      <c r="X119" s="287"/>
      <c r="Y119" s="287"/>
      <c r="Z119" s="287"/>
    </row>
    <row r="120" spans="1:26" ht="12.75" customHeight="1">
      <c r="A120" s="30" t="s">
        <v>337</v>
      </c>
      <c r="B120" s="29" t="s">
        <v>607</v>
      </c>
      <c r="C120" s="33" t="s">
        <v>688</v>
      </c>
      <c r="D120" s="33" t="s">
        <v>320</v>
      </c>
      <c r="E120" s="33"/>
      <c r="F120" s="33"/>
      <c r="G120" s="31">
        <f aca="true" t="shared" si="52" ref="G120:R122">G121</f>
        <v>4086320</v>
      </c>
      <c r="H120" s="31">
        <f t="shared" si="52"/>
        <v>3515786</v>
      </c>
      <c r="I120" s="31">
        <f t="shared" si="52"/>
        <v>3218216</v>
      </c>
      <c r="J120" s="286">
        <f t="shared" si="52"/>
        <v>4066320</v>
      </c>
      <c r="K120" s="31">
        <f t="shared" si="52"/>
        <v>3459786</v>
      </c>
      <c r="L120" s="31">
        <f t="shared" si="52"/>
        <v>3162216</v>
      </c>
      <c r="M120" s="286">
        <f t="shared" si="52"/>
        <v>20000</v>
      </c>
      <c r="N120" s="31">
        <f t="shared" si="52"/>
        <v>56000</v>
      </c>
      <c r="O120" s="31">
        <f t="shared" si="52"/>
        <v>56000</v>
      </c>
      <c r="P120" s="286">
        <f t="shared" si="52"/>
        <v>0</v>
      </c>
      <c r="Q120" s="31">
        <f t="shared" si="52"/>
        <v>0</v>
      </c>
      <c r="R120" s="31">
        <f t="shared" si="52"/>
        <v>0</v>
      </c>
      <c r="S120" s="287">
        <f t="shared" si="37"/>
        <v>0</v>
      </c>
      <c r="T120" s="287">
        <f t="shared" si="37"/>
        <v>0</v>
      </c>
      <c r="U120" s="287">
        <f t="shared" si="37"/>
        <v>0</v>
      </c>
      <c r="V120" s="287"/>
      <c r="W120" s="287"/>
      <c r="X120" s="287"/>
      <c r="Y120" s="287"/>
      <c r="Z120" s="287"/>
    </row>
    <row r="121" spans="1:26" ht="26.25" customHeight="1">
      <c r="A121" s="30" t="s">
        <v>338</v>
      </c>
      <c r="B121" s="29" t="s">
        <v>1185</v>
      </c>
      <c r="C121" s="33" t="s">
        <v>688</v>
      </c>
      <c r="D121" s="33" t="s">
        <v>1054</v>
      </c>
      <c r="E121" s="33"/>
      <c r="F121" s="33"/>
      <c r="G121" s="31">
        <f t="shared" si="52"/>
        <v>4086320</v>
      </c>
      <c r="H121" s="31">
        <f t="shared" si="52"/>
        <v>3515786</v>
      </c>
      <c r="I121" s="31">
        <f t="shared" si="52"/>
        <v>3218216</v>
      </c>
      <c r="J121" s="286">
        <f t="shared" si="52"/>
        <v>4066320</v>
      </c>
      <c r="K121" s="31">
        <f t="shared" si="52"/>
        <v>3459786</v>
      </c>
      <c r="L121" s="31">
        <f t="shared" si="52"/>
        <v>3162216</v>
      </c>
      <c r="M121" s="286">
        <f t="shared" si="52"/>
        <v>20000</v>
      </c>
      <c r="N121" s="31">
        <f t="shared" si="52"/>
        <v>56000</v>
      </c>
      <c r="O121" s="31">
        <f t="shared" si="52"/>
        <v>56000</v>
      </c>
      <c r="P121" s="286">
        <f t="shared" si="52"/>
        <v>0</v>
      </c>
      <c r="Q121" s="31">
        <f t="shared" si="52"/>
        <v>0</v>
      </c>
      <c r="R121" s="31">
        <f t="shared" si="52"/>
        <v>0</v>
      </c>
      <c r="S121" s="287">
        <f t="shared" si="37"/>
        <v>0</v>
      </c>
      <c r="T121" s="287">
        <f t="shared" si="37"/>
        <v>0</v>
      </c>
      <c r="U121" s="287">
        <f t="shared" si="37"/>
        <v>0</v>
      </c>
      <c r="V121" s="287"/>
      <c r="W121" s="287"/>
      <c r="X121" s="287"/>
      <c r="Y121" s="287"/>
      <c r="Z121" s="287"/>
    </row>
    <row r="122" spans="1:26" ht="26.25" customHeight="1">
      <c r="A122" s="30" t="s">
        <v>339</v>
      </c>
      <c r="B122" s="29" t="s">
        <v>544</v>
      </c>
      <c r="C122" s="33" t="s">
        <v>688</v>
      </c>
      <c r="D122" s="33" t="s">
        <v>1054</v>
      </c>
      <c r="E122" s="33" t="s">
        <v>72</v>
      </c>
      <c r="F122" s="33"/>
      <c r="G122" s="31">
        <f t="shared" si="52"/>
        <v>4086320</v>
      </c>
      <c r="H122" s="31">
        <f t="shared" si="52"/>
        <v>3515786</v>
      </c>
      <c r="I122" s="31">
        <f t="shared" si="52"/>
        <v>3218216</v>
      </c>
      <c r="J122" s="286">
        <f t="shared" si="52"/>
        <v>4066320</v>
      </c>
      <c r="K122" s="31">
        <f t="shared" si="52"/>
        <v>3459786</v>
      </c>
      <c r="L122" s="31">
        <f t="shared" si="52"/>
        <v>3162216</v>
      </c>
      <c r="M122" s="286">
        <f t="shared" si="52"/>
        <v>20000</v>
      </c>
      <c r="N122" s="31">
        <f t="shared" si="52"/>
        <v>56000</v>
      </c>
      <c r="O122" s="31">
        <f t="shared" si="52"/>
        <v>56000</v>
      </c>
      <c r="P122" s="286">
        <f t="shared" si="52"/>
        <v>0</v>
      </c>
      <c r="Q122" s="31">
        <f t="shared" si="52"/>
        <v>0</v>
      </c>
      <c r="R122" s="31">
        <f t="shared" si="52"/>
        <v>0</v>
      </c>
      <c r="S122" s="287">
        <f t="shared" si="37"/>
        <v>0</v>
      </c>
      <c r="T122" s="287">
        <f t="shared" si="37"/>
        <v>0</v>
      </c>
      <c r="U122" s="287">
        <f t="shared" si="37"/>
        <v>0</v>
      </c>
      <c r="V122" s="287"/>
      <c r="W122" s="287"/>
      <c r="X122" s="287"/>
      <c r="Y122" s="287"/>
      <c r="Z122" s="287"/>
    </row>
    <row r="123" spans="1:26" ht="39.75" customHeight="1">
      <c r="A123" s="30" t="s">
        <v>340</v>
      </c>
      <c r="B123" s="29" t="s">
        <v>1043</v>
      </c>
      <c r="C123" s="33" t="s">
        <v>688</v>
      </c>
      <c r="D123" s="33" t="s">
        <v>1054</v>
      </c>
      <c r="E123" s="33" t="s">
        <v>979</v>
      </c>
      <c r="F123" s="33"/>
      <c r="G123" s="31">
        <f aca="true" t="shared" si="53" ref="G123:R123">G124+G131</f>
        <v>4086320</v>
      </c>
      <c r="H123" s="31">
        <f t="shared" si="53"/>
        <v>3515786</v>
      </c>
      <c r="I123" s="31">
        <f t="shared" si="53"/>
        <v>3218216</v>
      </c>
      <c r="J123" s="286">
        <f t="shared" si="53"/>
        <v>4066320</v>
      </c>
      <c r="K123" s="31">
        <f t="shared" si="53"/>
        <v>3459786</v>
      </c>
      <c r="L123" s="31">
        <f t="shared" si="53"/>
        <v>3162216</v>
      </c>
      <c r="M123" s="286">
        <f t="shared" si="53"/>
        <v>20000</v>
      </c>
      <c r="N123" s="31">
        <f t="shared" si="53"/>
        <v>56000</v>
      </c>
      <c r="O123" s="31">
        <f t="shared" si="53"/>
        <v>56000</v>
      </c>
      <c r="P123" s="286">
        <f t="shared" si="53"/>
        <v>0</v>
      </c>
      <c r="Q123" s="31">
        <f t="shared" si="53"/>
        <v>0</v>
      </c>
      <c r="R123" s="31">
        <f t="shared" si="53"/>
        <v>0</v>
      </c>
      <c r="S123" s="287">
        <f t="shared" si="37"/>
        <v>0</v>
      </c>
      <c r="T123" s="287">
        <f t="shared" si="37"/>
        <v>0</v>
      </c>
      <c r="U123" s="287">
        <f t="shared" si="37"/>
        <v>0</v>
      </c>
      <c r="V123" s="287"/>
      <c r="W123" s="287"/>
      <c r="X123" s="287"/>
      <c r="Y123" s="287"/>
      <c r="Z123" s="287"/>
    </row>
    <row r="124" spans="1:26" ht="78.75" customHeight="1">
      <c r="A124" s="30" t="s">
        <v>341</v>
      </c>
      <c r="B124" s="32" t="s">
        <v>1044</v>
      </c>
      <c r="C124" s="33" t="s">
        <v>688</v>
      </c>
      <c r="D124" s="33" t="s">
        <v>1054</v>
      </c>
      <c r="E124" s="33" t="s">
        <v>980</v>
      </c>
      <c r="F124" s="33"/>
      <c r="G124" s="31">
        <f aca="true" t="shared" si="54" ref="G124:R124">G125+G127+G129</f>
        <v>4066300</v>
      </c>
      <c r="H124" s="31">
        <f t="shared" si="54"/>
        <v>3459730</v>
      </c>
      <c r="I124" s="31">
        <f t="shared" si="54"/>
        <v>3162160</v>
      </c>
      <c r="J124" s="286">
        <f t="shared" si="54"/>
        <v>4066300</v>
      </c>
      <c r="K124" s="31">
        <f t="shared" si="54"/>
        <v>3459730</v>
      </c>
      <c r="L124" s="31">
        <f t="shared" si="54"/>
        <v>3162160</v>
      </c>
      <c r="M124" s="286">
        <f t="shared" si="54"/>
        <v>0</v>
      </c>
      <c r="N124" s="31">
        <f t="shared" si="54"/>
        <v>0</v>
      </c>
      <c r="O124" s="31">
        <f t="shared" si="54"/>
        <v>0</v>
      </c>
      <c r="P124" s="286">
        <f t="shared" si="54"/>
        <v>0</v>
      </c>
      <c r="Q124" s="31">
        <f t="shared" si="54"/>
        <v>0</v>
      </c>
      <c r="R124" s="31">
        <f t="shared" si="54"/>
        <v>0</v>
      </c>
      <c r="S124" s="287">
        <f t="shared" si="37"/>
        <v>0</v>
      </c>
      <c r="T124" s="287">
        <f t="shared" si="37"/>
        <v>0</v>
      </c>
      <c r="U124" s="287">
        <f t="shared" si="37"/>
        <v>0</v>
      </c>
      <c r="V124" s="287"/>
      <c r="W124" s="287"/>
      <c r="X124" s="287"/>
      <c r="Y124" s="287"/>
      <c r="Z124" s="287"/>
    </row>
    <row r="125" spans="1:26" ht="39.75" customHeight="1">
      <c r="A125" s="30" t="s">
        <v>342</v>
      </c>
      <c r="B125" s="32" t="s">
        <v>3</v>
      </c>
      <c r="C125" s="33" t="s">
        <v>688</v>
      </c>
      <c r="D125" s="33" t="s">
        <v>1054</v>
      </c>
      <c r="E125" s="33" t="s">
        <v>980</v>
      </c>
      <c r="F125" s="33" t="s">
        <v>329</v>
      </c>
      <c r="G125" s="31">
        <f aca="true" t="shared" si="55" ref="G125:R125">G126</f>
        <v>3902800</v>
      </c>
      <c r="H125" s="31">
        <f t="shared" si="55"/>
        <v>3305230</v>
      </c>
      <c r="I125" s="31">
        <f t="shared" si="55"/>
        <v>3007660</v>
      </c>
      <c r="J125" s="286">
        <f t="shared" si="55"/>
        <v>3902800</v>
      </c>
      <c r="K125" s="31">
        <f t="shared" si="55"/>
        <v>3305230</v>
      </c>
      <c r="L125" s="31">
        <f t="shared" si="55"/>
        <v>3007660</v>
      </c>
      <c r="M125" s="286">
        <f t="shared" si="55"/>
        <v>0</v>
      </c>
      <c r="N125" s="31">
        <f t="shared" si="55"/>
        <v>0</v>
      </c>
      <c r="O125" s="31">
        <f t="shared" si="55"/>
        <v>0</v>
      </c>
      <c r="P125" s="286">
        <f t="shared" si="55"/>
        <v>0</v>
      </c>
      <c r="Q125" s="31">
        <f t="shared" si="55"/>
        <v>0</v>
      </c>
      <c r="R125" s="31">
        <f t="shared" si="55"/>
        <v>0</v>
      </c>
      <c r="S125" s="287">
        <f t="shared" si="37"/>
        <v>0</v>
      </c>
      <c r="T125" s="287">
        <f t="shared" si="37"/>
        <v>0</v>
      </c>
      <c r="U125" s="287">
        <f t="shared" si="37"/>
        <v>0</v>
      </c>
      <c r="V125" s="287"/>
      <c r="W125" s="287"/>
      <c r="X125" s="287"/>
      <c r="Y125" s="287"/>
      <c r="Z125" s="287"/>
    </row>
    <row r="126" spans="1:26" ht="12.75" customHeight="1">
      <c r="A126" s="30" t="s">
        <v>1002</v>
      </c>
      <c r="B126" s="32" t="s">
        <v>4</v>
      </c>
      <c r="C126" s="33" t="s">
        <v>688</v>
      </c>
      <c r="D126" s="33" t="s">
        <v>1054</v>
      </c>
      <c r="E126" s="33" t="s">
        <v>980</v>
      </c>
      <c r="F126" s="33" t="s">
        <v>338</v>
      </c>
      <c r="G126" s="31">
        <v>3902800</v>
      </c>
      <c r="H126" s="31">
        <v>3305230</v>
      </c>
      <c r="I126" s="31">
        <v>3007660</v>
      </c>
      <c r="J126" s="286">
        <f>4302800-300000-100000</f>
        <v>3902800</v>
      </c>
      <c r="K126" s="31">
        <v>3305230</v>
      </c>
      <c r="L126" s="31">
        <v>3007660</v>
      </c>
      <c r="M126" s="286"/>
      <c r="N126" s="31"/>
      <c r="O126" s="31"/>
      <c r="P126" s="286"/>
      <c r="Q126" s="31"/>
      <c r="R126" s="31"/>
      <c r="S126" s="287">
        <f t="shared" si="37"/>
        <v>0</v>
      </c>
      <c r="T126" s="287">
        <f t="shared" si="37"/>
        <v>0</v>
      </c>
      <c r="U126" s="287">
        <f t="shared" si="37"/>
        <v>0</v>
      </c>
      <c r="V126" s="287"/>
      <c r="W126" s="287"/>
      <c r="X126" s="287"/>
      <c r="Y126" s="287"/>
      <c r="Z126" s="287"/>
    </row>
    <row r="127" spans="1:26" ht="39.75" customHeight="1">
      <c r="A127" s="30" t="s">
        <v>1003</v>
      </c>
      <c r="B127" s="32" t="s">
        <v>913</v>
      </c>
      <c r="C127" s="33" t="s">
        <v>688</v>
      </c>
      <c r="D127" s="33" t="s">
        <v>1054</v>
      </c>
      <c r="E127" s="33" t="s">
        <v>980</v>
      </c>
      <c r="F127" s="33" t="s">
        <v>142</v>
      </c>
      <c r="G127" s="31">
        <f aca="true" t="shared" si="56" ref="G127:R127">G128</f>
        <v>159000</v>
      </c>
      <c r="H127" s="31">
        <f t="shared" si="56"/>
        <v>150000</v>
      </c>
      <c r="I127" s="31">
        <f t="shared" si="56"/>
        <v>150000</v>
      </c>
      <c r="J127" s="286">
        <f t="shared" si="56"/>
        <v>159000</v>
      </c>
      <c r="K127" s="31">
        <f t="shared" si="56"/>
        <v>150000</v>
      </c>
      <c r="L127" s="31">
        <f t="shared" si="56"/>
        <v>150000</v>
      </c>
      <c r="M127" s="286">
        <f t="shared" si="56"/>
        <v>0</v>
      </c>
      <c r="N127" s="31">
        <f t="shared" si="56"/>
        <v>0</v>
      </c>
      <c r="O127" s="31">
        <f t="shared" si="56"/>
        <v>0</v>
      </c>
      <c r="P127" s="286">
        <f t="shared" si="56"/>
        <v>0</v>
      </c>
      <c r="Q127" s="31">
        <f t="shared" si="56"/>
        <v>0</v>
      </c>
      <c r="R127" s="31">
        <f t="shared" si="56"/>
        <v>0</v>
      </c>
      <c r="S127" s="287">
        <f t="shared" si="37"/>
        <v>0</v>
      </c>
      <c r="T127" s="287">
        <f t="shared" si="37"/>
        <v>0</v>
      </c>
      <c r="U127" s="287">
        <f t="shared" si="37"/>
        <v>0</v>
      </c>
      <c r="V127" s="287"/>
      <c r="W127" s="287"/>
      <c r="X127" s="287"/>
      <c r="Y127" s="287"/>
      <c r="Z127" s="287"/>
    </row>
    <row r="128" spans="1:26" ht="26.25" customHeight="1">
      <c r="A128" s="30" t="s">
        <v>343</v>
      </c>
      <c r="B128" s="32" t="s">
        <v>379</v>
      </c>
      <c r="C128" s="33" t="s">
        <v>688</v>
      </c>
      <c r="D128" s="33" t="s">
        <v>1054</v>
      </c>
      <c r="E128" s="33" t="s">
        <v>980</v>
      </c>
      <c r="F128" s="33" t="s">
        <v>694</v>
      </c>
      <c r="G128" s="31">
        <v>159000</v>
      </c>
      <c r="H128" s="31">
        <v>150000</v>
      </c>
      <c r="I128" s="31">
        <v>150000</v>
      </c>
      <c r="J128" s="286">
        <v>159000</v>
      </c>
      <c r="K128" s="31">
        <v>150000</v>
      </c>
      <c r="L128" s="31">
        <v>150000</v>
      </c>
      <c r="M128" s="286"/>
      <c r="N128" s="31"/>
      <c r="O128" s="31"/>
      <c r="P128" s="286"/>
      <c r="Q128" s="31"/>
      <c r="R128" s="31"/>
      <c r="S128" s="287">
        <f t="shared" si="37"/>
        <v>0</v>
      </c>
      <c r="T128" s="287">
        <f t="shared" si="37"/>
        <v>0</v>
      </c>
      <c r="U128" s="287">
        <f t="shared" si="37"/>
        <v>0</v>
      </c>
      <c r="V128" s="287"/>
      <c r="W128" s="287"/>
      <c r="X128" s="287"/>
      <c r="Y128" s="287"/>
      <c r="Z128" s="287"/>
    </row>
    <row r="129" spans="1:26" ht="12.75" customHeight="1">
      <c r="A129" s="30" t="s">
        <v>344</v>
      </c>
      <c r="B129" s="32" t="s">
        <v>30</v>
      </c>
      <c r="C129" s="33" t="s">
        <v>688</v>
      </c>
      <c r="D129" s="33" t="s">
        <v>1054</v>
      </c>
      <c r="E129" s="33" t="s">
        <v>980</v>
      </c>
      <c r="F129" s="33" t="s">
        <v>29</v>
      </c>
      <c r="G129" s="31">
        <f aca="true" t="shared" si="57" ref="G129:R129">G130</f>
        <v>4500</v>
      </c>
      <c r="H129" s="31">
        <f t="shared" si="57"/>
        <v>4500</v>
      </c>
      <c r="I129" s="31">
        <f t="shared" si="57"/>
        <v>4500</v>
      </c>
      <c r="J129" s="286">
        <f t="shared" si="57"/>
        <v>4500</v>
      </c>
      <c r="K129" s="31">
        <f t="shared" si="57"/>
        <v>4500</v>
      </c>
      <c r="L129" s="31">
        <f t="shared" si="57"/>
        <v>4500</v>
      </c>
      <c r="M129" s="286">
        <f t="shared" si="57"/>
        <v>0</v>
      </c>
      <c r="N129" s="31">
        <f t="shared" si="57"/>
        <v>0</v>
      </c>
      <c r="O129" s="31">
        <f t="shared" si="57"/>
        <v>0</v>
      </c>
      <c r="P129" s="286">
        <f t="shared" si="57"/>
        <v>0</v>
      </c>
      <c r="Q129" s="31">
        <f t="shared" si="57"/>
        <v>0</v>
      </c>
      <c r="R129" s="31">
        <f t="shared" si="57"/>
        <v>0</v>
      </c>
      <c r="S129" s="287">
        <f t="shared" si="37"/>
        <v>0</v>
      </c>
      <c r="T129" s="287">
        <f t="shared" si="37"/>
        <v>0</v>
      </c>
      <c r="U129" s="287">
        <f t="shared" si="37"/>
        <v>0</v>
      </c>
      <c r="V129" s="287"/>
      <c r="W129" s="287"/>
      <c r="X129" s="287"/>
      <c r="Y129" s="287"/>
      <c r="Z129" s="287"/>
    </row>
    <row r="130" spans="1:26" ht="12.75" customHeight="1">
      <c r="A130" s="30" t="s">
        <v>345</v>
      </c>
      <c r="B130" s="32" t="s">
        <v>31</v>
      </c>
      <c r="C130" s="33" t="s">
        <v>688</v>
      </c>
      <c r="D130" s="33" t="s">
        <v>1054</v>
      </c>
      <c r="E130" s="33" t="s">
        <v>980</v>
      </c>
      <c r="F130" s="33" t="s">
        <v>28</v>
      </c>
      <c r="G130" s="31">
        <v>4500</v>
      </c>
      <c r="H130" s="31">
        <v>4500</v>
      </c>
      <c r="I130" s="31">
        <v>4500</v>
      </c>
      <c r="J130" s="286">
        <v>4500</v>
      </c>
      <c r="K130" s="31">
        <v>4500</v>
      </c>
      <c r="L130" s="31">
        <v>4500</v>
      </c>
      <c r="M130" s="286"/>
      <c r="N130" s="31"/>
      <c r="O130" s="31"/>
      <c r="P130" s="286"/>
      <c r="Q130" s="31"/>
      <c r="R130" s="31"/>
      <c r="S130" s="287">
        <f t="shared" si="37"/>
        <v>0</v>
      </c>
      <c r="T130" s="287">
        <f t="shared" si="37"/>
        <v>0</v>
      </c>
      <c r="U130" s="287">
        <f t="shared" si="37"/>
        <v>0</v>
      </c>
      <c r="V130" s="287"/>
      <c r="W130" s="287"/>
      <c r="X130" s="287"/>
      <c r="Y130" s="287"/>
      <c r="Z130" s="287"/>
    </row>
    <row r="131" spans="1:26" ht="93" customHeight="1">
      <c r="A131" s="30" t="s">
        <v>346</v>
      </c>
      <c r="B131" s="32" t="s">
        <v>1098</v>
      </c>
      <c r="C131" s="33" t="s">
        <v>688</v>
      </c>
      <c r="D131" s="33" t="s">
        <v>1054</v>
      </c>
      <c r="E131" s="33" t="s">
        <v>1099</v>
      </c>
      <c r="F131" s="33"/>
      <c r="G131" s="31">
        <f aca="true" t="shared" si="58" ref="G131:R132">G132</f>
        <v>20020</v>
      </c>
      <c r="H131" s="31">
        <f t="shared" si="58"/>
        <v>56056</v>
      </c>
      <c r="I131" s="31">
        <f t="shared" si="58"/>
        <v>56056</v>
      </c>
      <c r="J131" s="286">
        <f t="shared" si="58"/>
        <v>20</v>
      </c>
      <c r="K131" s="31">
        <f t="shared" si="58"/>
        <v>56</v>
      </c>
      <c r="L131" s="31">
        <f t="shared" si="58"/>
        <v>56</v>
      </c>
      <c r="M131" s="286">
        <f t="shared" si="58"/>
        <v>20000</v>
      </c>
      <c r="N131" s="31">
        <f t="shared" si="58"/>
        <v>56000</v>
      </c>
      <c r="O131" s="31">
        <f t="shared" si="58"/>
        <v>56000</v>
      </c>
      <c r="P131" s="286">
        <f t="shared" si="58"/>
        <v>0</v>
      </c>
      <c r="Q131" s="31">
        <f t="shared" si="58"/>
        <v>0</v>
      </c>
      <c r="R131" s="31">
        <f t="shared" si="58"/>
        <v>0</v>
      </c>
      <c r="S131" s="287">
        <f t="shared" si="37"/>
        <v>0</v>
      </c>
      <c r="T131" s="287">
        <f t="shared" si="37"/>
        <v>0</v>
      </c>
      <c r="U131" s="287">
        <f t="shared" si="37"/>
        <v>0</v>
      </c>
      <c r="V131" s="287"/>
      <c r="W131" s="287"/>
      <c r="X131" s="287"/>
      <c r="Y131" s="287"/>
      <c r="Z131" s="287"/>
    </row>
    <row r="132" spans="1:26" ht="30" customHeight="1">
      <c r="A132" s="30" t="s">
        <v>421</v>
      </c>
      <c r="B132" s="32" t="s">
        <v>913</v>
      </c>
      <c r="C132" s="33" t="s">
        <v>688</v>
      </c>
      <c r="D132" s="33" t="s">
        <v>1054</v>
      </c>
      <c r="E132" s="33" t="s">
        <v>1099</v>
      </c>
      <c r="F132" s="33" t="s">
        <v>142</v>
      </c>
      <c r="G132" s="31">
        <f t="shared" si="58"/>
        <v>20020</v>
      </c>
      <c r="H132" s="31">
        <f t="shared" si="58"/>
        <v>56056</v>
      </c>
      <c r="I132" s="31">
        <f t="shared" si="58"/>
        <v>56056</v>
      </c>
      <c r="J132" s="286">
        <f t="shared" si="58"/>
        <v>20</v>
      </c>
      <c r="K132" s="31">
        <f t="shared" si="58"/>
        <v>56</v>
      </c>
      <c r="L132" s="31">
        <f t="shared" si="58"/>
        <v>56</v>
      </c>
      <c r="M132" s="286">
        <f t="shared" si="58"/>
        <v>20000</v>
      </c>
      <c r="N132" s="31">
        <f t="shared" si="58"/>
        <v>56000</v>
      </c>
      <c r="O132" s="31">
        <f t="shared" si="58"/>
        <v>56000</v>
      </c>
      <c r="P132" s="286">
        <f t="shared" si="58"/>
        <v>0</v>
      </c>
      <c r="Q132" s="31">
        <f t="shared" si="58"/>
        <v>0</v>
      </c>
      <c r="R132" s="31">
        <f t="shared" si="58"/>
        <v>0</v>
      </c>
      <c r="S132" s="287">
        <f t="shared" si="37"/>
        <v>0</v>
      </c>
      <c r="T132" s="287">
        <f t="shared" si="37"/>
        <v>0</v>
      </c>
      <c r="U132" s="287">
        <f t="shared" si="37"/>
        <v>0</v>
      </c>
      <c r="V132" s="287"/>
      <c r="W132" s="287"/>
      <c r="X132" s="287"/>
      <c r="Y132" s="287"/>
      <c r="Z132" s="287"/>
    </row>
    <row r="133" spans="1:26" ht="26.25" customHeight="1">
      <c r="A133" s="30" t="s">
        <v>422</v>
      </c>
      <c r="B133" s="32" t="s">
        <v>379</v>
      </c>
      <c r="C133" s="33" t="s">
        <v>688</v>
      </c>
      <c r="D133" s="33" t="s">
        <v>1054</v>
      </c>
      <c r="E133" s="33" t="s">
        <v>1099</v>
      </c>
      <c r="F133" s="33" t="s">
        <v>694</v>
      </c>
      <c r="G133" s="31">
        <f>20000+20</f>
        <v>20020</v>
      </c>
      <c r="H133" s="31">
        <f>56000+56</f>
        <v>56056</v>
      </c>
      <c r="I133" s="31">
        <f>56000+56</f>
        <v>56056</v>
      </c>
      <c r="J133" s="286">
        <v>20</v>
      </c>
      <c r="K133" s="31">
        <v>56</v>
      </c>
      <c r="L133" s="31">
        <v>56</v>
      </c>
      <c r="M133" s="286">
        <v>20000</v>
      </c>
      <c r="N133" s="31">
        <v>56000</v>
      </c>
      <c r="O133" s="31">
        <v>56000</v>
      </c>
      <c r="P133" s="286"/>
      <c r="Q133" s="31"/>
      <c r="R133" s="31"/>
      <c r="S133" s="287">
        <f t="shared" si="37"/>
        <v>0</v>
      </c>
      <c r="T133" s="287">
        <f t="shared" si="37"/>
        <v>0</v>
      </c>
      <c r="U133" s="287">
        <f t="shared" si="37"/>
        <v>0</v>
      </c>
      <c r="V133" s="287"/>
      <c r="W133" s="287"/>
      <c r="X133" s="287"/>
      <c r="Y133" s="287"/>
      <c r="Z133" s="287"/>
    </row>
    <row r="134" spans="1:26" ht="12.75" customHeight="1">
      <c r="A134" s="30" t="s">
        <v>271</v>
      </c>
      <c r="B134" s="55" t="s">
        <v>468</v>
      </c>
      <c r="C134" s="30" t="s">
        <v>688</v>
      </c>
      <c r="D134" s="30" t="s">
        <v>10</v>
      </c>
      <c r="E134" s="30"/>
      <c r="F134" s="30"/>
      <c r="G134" s="31">
        <f aca="true" t="shared" si="59" ref="G134:R134">G135+G143+G152</f>
        <v>26057640</v>
      </c>
      <c r="H134" s="31">
        <f t="shared" si="59"/>
        <v>22694860</v>
      </c>
      <c r="I134" s="31">
        <f t="shared" si="59"/>
        <v>21132070</v>
      </c>
      <c r="J134" s="286">
        <f t="shared" si="59"/>
        <v>22711240</v>
      </c>
      <c r="K134" s="31">
        <f t="shared" si="59"/>
        <v>19348460</v>
      </c>
      <c r="L134" s="31">
        <f t="shared" si="59"/>
        <v>17785670</v>
      </c>
      <c r="M134" s="286">
        <f t="shared" si="59"/>
        <v>3346400</v>
      </c>
      <c r="N134" s="31">
        <f t="shared" si="59"/>
        <v>3346400</v>
      </c>
      <c r="O134" s="31">
        <f t="shared" si="59"/>
        <v>3346400</v>
      </c>
      <c r="P134" s="286">
        <f t="shared" si="59"/>
        <v>0</v>
      </c>
      <c r="Q134" s="31">
        <f t="shared" si="59"/>
        <v>0</v>
      </c>
      <c r="R134" s="31">
        <f t="shared" si="59"/>
        <v>0</v>
      </c>
      <c r="S134" s="287">
        <f t="shared" si="37"/>
        <v>0</v>
      </c>
      <c r="T134" s="287">
        <f t="shared" si="37"/>
        <v>0</v>
      </c>
      <c r="U134" s="287">
        <f t="shared" si="37"/>
        <v>0</v>
      </c>
      <c r="V134" s="287"/>
      <c r="W134" s="287"/>
      <c r="X134" s="287"/>
      <c r="Y134" s="287"/>
      <c r="Z134" s="287"/>
    </row>
    <row r="135" spans="1:26" ht="12.75" customHeight="1">
      <c r="A135" s="30" t="s">
        <v>591</v>
      </c>
      <c r="B135" s="55" t="s">
        <v>469</v>
      </c>
      <c r="C135" s="30" t="s">
        <v>688</v>
      </c>
      <c r="D135" s="30" t="s">
        <v>282</v>
      </c>
      <c r="E135" s="30"/>
      <c r="F135" s="30"/>
      <c r="G135" s="31">
        <f aca="true" t="shared" si="60" ref="G135:R137">G136</f>
        <v>2234000</v>
      </c>
      <c r="H135" s="31">
        <f t="shared" si="60"/>
        <v>2234000</v>
      </c>
      <c r="I135" s="31">
        <f t="shared" si="60"/>
        <v>2234000</v>
      </c>
      <c r="J135" s="286">
        <f t="shared" si="60"/>
        <v>0</v>
      </c>
      <c r="K135" s="31">
        <f t="shared" si="60"/>
        <v>0</v>
      </c>
      <c r="L135" s="31">
        <f t="shared" si="60"/>
        <v>0</v>
      </c>
      <c r="M135" s="286">
        <f t="shared" si="60"/>
        <v>2234000</v>
      </c>
      <c r="N135" s="31">
        <f t="shared" si="60"/>
        <v>2234000</v>
      </c>
      <c r="O135" s="31">
        <f t="shared" si="60"/>
        <v>2234000</v>
      </c>
      <c r="P135" s="286">
        <f t="shared" si="60"/>
        <v>0</v>
      </c>
      <c r="Q135" s="31">
        <f t="shared" si="60"/>
        <v>0</v>
      </c>
      <c r="R135" s="31">
        <f t="shared" si="60"/>
        <v>0</v>
      </c>
      <c r="S135" s="287">
        <f t="shared" si="37"/>
        <v>0</v>
      </c>
      <c r="T135" s="287">
        <f t="shared" si="37"/>
        <v>0</v>
      </c>
      <c r="U135" s="287">
        <f t="shared" si="37"/>
        <v>0</v>
      </c>
      <c r="V135" s="287"/>
      <c r="W135" s="287"/>
      <c r="X135" s="287"/>
      <c r="Y135" s="287"/>
      <c r="Z135" s="287"/>
    </row>
    <row r="136" spans="1:26" ht="39.75" customHeight="1">
      <c r="A136" s="30" t="s">
        <v>592</v>
      </c>
      <c r="B136" s="55" t="s">
        <v>527</v>
      </c>
      <c r="C136" s="30" t="s">
        <v>688</v>
      </c>
      <c r="D136" s="30" t="s">
        <v>282</v>
      </c>
      <c r="E136" s="30" t="s">
        <v>78</v>
      </c>
      <c r="F136" s="30"/>
      <c r="G136" s="31">
        <f t="shared" si="60"/>
        <v>2234000</v>
      </c>
      <c r="H136" s="31">
        <f t="shared" si="60"/>
        <v>2234000</v>
      </c>
      <c r="I136" s="31">
        <f t="shared" si="60"/>
        <v>2234000</v>
      </c>
      <c r="J136" s="286">
        <f t="shared" si="60"/>
        <v>0</v>
      </c>
      <c r="K136" s="31">
        <f t="shared" si="60"/>
        <v>0</v>
      </c>
      <c r="L136" s="31">
        <f t="shared" si="60"/>
        <v>0</v>
      </c>
      <c r="M136" s="286">
        <f t="shared" si="60"/>
        <v>2234000</v>
      </c>
      <c r="N136" s="31">
        <f t="shared" si="60"/>
        <v>2234000</v>
      </c>
      <c r="O136" s="31">
        <f t="shared" si="60"/>
        <v>2234000</v>
      </c>
      <c r="P136" s="286">
        <f t="shared" si="60"/>
        <v>0</v>
      </c>
      <c r="Q136" s="31">
        <f t="shared" si="60"/>
        <v>0</v>
      </c>
      <c r="R136" s="31">
        <f t="shared" si="60"/>
        <v>0</v>
      </c>
      <c r="S136" s="287">
        <f t="shared" si="37"/>
        <v>0</v>
      </c>
      <c r="T136" s="287">
        <f t="shared" si="37"/>
        <v>0</v>
      </c>
      <c r="U136" s="287">
        <f t="shared" si="37"/>
        <v>0</v>
      </c>
      <c r="V136" s="287"/>
      <c r="W136" s="287"/>
      <c r="X136" s="287"/>
      <c r="Y136" s="287"/>
      <c r="Z136" s="287"/>
    </row>
    <row r="137" spans="1:26" ht="25.5" customHeight="1">
      <c r="A137" s="30" t="s">
        <v>593</v>
      </c>
      <c r="B137" s="29" t="s">
        <v>548</v>
      </c>
      <c r="C137" s="30" t="s">
        <v>688</v>
      </c>
      <c r="D137" s="30" t="s">
        <v>282</v>
      </c>
      <c r="E137" s="30" t="s">
        <v>84</v>
      </c>
      <c r="F137" s="30"/>
      <c r="G137" s="31">
        <f t="shared" si="60"/>
        <v>2234000</v>
      </c>
      <c r="H137" s="31">
        <f t="shared" si="60"/>
        <v>2234000</v>
      </c>
      <c r="I137" s="31">
        <f t="shared" si="60"/>
        <v>2234000</v>
      </c>
      <c r="J137" s="286">
        <f t="shared" si="60"/>
        <v>0</v>
      </c>
      <c r="K137" s="31">
        <f t="shared" si="60"/>
        <v>0</v>
      </c>
      <c r="L137" s="31">
        <f t="shared" si="60"/>
        <v>0</v>
      </c>
      <c r="M137" s="286">
        <f t="shared" si="60"/>
        <v>2234000</v>
      </c>
      <c r="N137" s="31">
        <f t="shared" si="60"/>
        <v>2234000</v>
      </c>
      <c r="O137" s="31">
        <f t="shared" si="60"/>
        <v>2234000</v>
      </c>
      <c r="P137" s="286">
        <f t="shared" si="60"/>
        <v>0</v>
      </c>
      <c r="Q137" s="31">
        <f t="shared" si="60"/>
        <v>0</v>
      </c>
      <c r="R137" s="31">
        <f t="shared" si="60"/>
        <v>0</v>
      </c>
      <c r="S137" s="287">
        <f t="shared" si="37"/>
        <v>0</v>
      </c>
      <c r="T137" s="287">
        <f t="shared" si="37"/>
        <v>0</v>
      </c>
      <c r="U137" s="287">
        <f t="shared" si="37"/>
        <v>0</v>
      </c>
      <c r="V137" s="287"/>
      <c r="W137" s="287"/>
      <c r="X137" s="287"/>
      <c r="Y137" s="287"/>
      <c r="Z137" s="287"/>
    </row>
    <row r="138" spans="1:26" ht="78.75" customHeight="1">
      <c r="A138" s="30" t="s">
        <v>594</v>
      </c>
      <c r="B138" s="29" t="s">
        <v>138</v>
      </c>
      <c r="C138" s="30" t="s">
        <v>688</v>
      </c>
      <c r="D138" s="30" t="s">
        <v>282</v>
      </c>
      <c r="E138" s="30" t="s">
        <v>1112</v>
      </c>
      <c r="F138" s="30"/>
      <c r="G138" s="31">
        <f aca="true" t="shared" si="61" ref="G138:R138">G139+G141</f>
        <v>2234000</v>
      </c>
      <c r="H138" s="31">
        <f t="shared" si="61"/>
        <v>2234000</v>
      </c>
      <c r="I138" s="31">
        <f t="shared" si="61"/>
        <v>2234000</v>
      </c>
      <c r="J138" s="286">
        <f t="shared" si="61"/>
        <v>0</v>
      </c>
      <c r="K138" s="31">
        <f t="shared" si="61"/>
        <v>0</v>
      </c>
      <c r="L138" s="31">
        <f t="shared" si="61"/>
        <v>0</v>
      </c>
      <c r="M138" s="286">
        <f t="shared" si="61"/>
        <v>2234000</v>
      </c>
      <c r="N138" s="31">
        <f t="shared" si="61"/>
        <v>2234000</v>
      </c>
      <c r="O138" s="31">
        <f t="shared" si="61"/>
        <v>2234000</v>
      </c>
      <c r="P138" s="286">
        <f t="shared" si="61"/>
        <v>0</v>
      </c>
      <c r="Q138" s="31">
        <f t="shared" si="61"/>
        <v>0</v>
      </c>
      <c r="R138" s="31">
        <f t="shared" si="61"/>
        <v>0</v>
      </c>
      <c r="S138" s="287">
        <f t="shared" si="37"/>
        <v>0</v>
      </c>
      <c r="T138" s="287">
        <f t="shared" si="37"/>
        <v>0</v>
      </c>
      <c r="U138" s="287">
        <f t="shared" si="37"/>
        <v>0</v>
      </c>
      <c r="V138" s="287"/>
      <c r="W138" s="287"/>
      <c r="X138" s="287"/>
      <c r="Y138" s="287"/>
      <c r="Z138" s="287"/>
    </row>
    <row r="139" spans="1:26" ht="39.75" customHeight="1">
      <c r="A139" s="30" t="s">
        <v>595</v>
      </c>
      <c r="B139" s="32" t="s">
        <v>3</v>
      </c>
      <c r="C139" s="30" t="s">
        <v>688</v>
      </c>
      <c r="D139" s="30" t="s">
        <v>282</v>
      </c>
      <c r="E139" s="30" t="s">
        <v>1112</v>
      </c>
      <c r="F139" s="33" t="s">
        <v>329</v>
      </c>
      <c r="G139" s="31">
        <f aca="true" t="shared" si="62" ref="G139:R139">G140</f>
        <v>2012600</v>
      </c>
      <c r="H139" s="31">
        <f t="shared" si="62"/>
        <v>2012600</v>
      </c>
      <c r="I139" s="31">
        <f t="shared" si="62"/>
        <v>2012600</v>
      </c>
      <c r="J139" s="286">
        <f t="shared" si="62"/>
        <v>0</v>
      </c>
      <c r="K139" s="31">
        <f t="shared" si="62"/>
        <v>0</v>
      </c>
      <c r="L139" s="31">
        <f t="shared" si="62"/>
        <v>0</v>
      </c>
      <c r="M139" s="286">
        <f t="shared" si="62"/>
        <v>2012600</v>
      </c>
      <c r="N139" s="31">
        <f t="shared" si="62"/>
        <v>2012600</v>
      </c>
      <c r="O139" s="31">
        <f t="shared" si="62"/>
        <v>2012600</v>
      </c>
      <c r="P139" s="286">
        <f t="shared" si="62"/>
        <v>0</v>
      </c>
      <c r="Q139" s="31">
        <f t="shared" si="62"/>
        <v>0</v>
      </c>
      <c r="R139" s="31">
        <f t="shared" si="62"/>
        <v>0</v>
      </c>
      <c r="S139" s="287">
        <f t="shared" si="37"/>
        <v>0</v>
      </c>
      <c r="T139" s="287">
        <f t="shared" si="37"/>
        <v>0</v>
      </c>
      <c r="U139" s="287">
        <f t="shared" si="37"/>
        <v>0</v>
      </c>
      <c r="V139" s="287"/>
      <c r="W139" s="287"/>
      <c r="X139" s="287"/>
      <c r="Y139" s="287"/>
      <c r="Z139" s="287"/>
    </row>
    <row r="140" spans="1:26" ht="12.75" customHeight="1">
      <c r="A140" s="30" t="s">
        <v>596</v>
      </c>
      <c r="B140" s="32" t="s">
        <v>27</v>
      </c>
      <c r="C140" s="30" t="s">
        <v>688</v>
      </c>
      <c r="D140" s="30" t="s">
        <v>282</v>
      </c>
      <c r="E140" s="30" t="s">
        <v>1112</v>
      </c>
      <c r="F140" s="30" t="s">
        <v>346</v>
      </c>
      <c r="G140" s="31">
        <v>2012600</v>
      </c>
      <c r="H140" s="31">
        <v>2012600</v>
      </c>
      <c r="I140" s="31">
        <v>2012600</v>
      </c>
      <c r="J140" s="286"/>
      <c r="K140" s="31"/>
      <c r="L140" s="31"/>
      <c r="M140" s="286">
        <v>2012600</v>
      </c>
      <c r="N140" s="31">
        <v>2012600</v>
      </c>
      <c r="O140" s="31">
        <v>2012600</v>
      </c>
      <c r="P140" s="286"/>
      <c r="Q140" s="31"/>
      <c r="R140" s="31"/>
      <c r="S140" s="287">
        <f t="shared" si="37"/>
        <v>0</v>
      </c>
      <c r="T140" s="287">
        <f t="shared" si="37"/>
        <v>0</v>
      </c>
      <c r="U140" s="287">
        <f t="shared" si="37"/>
        <v>0</v>
      </c>
      <c r="V140" s="287"/>
      <c r="W140" s="287"/>
      <c r="X140" s="287"/>
      <c r="Y140" s="287"/>
      <c r="Z140" s="287"/>
    </row>
    <row r="141" spans="1:26" ht="39.75" customHeight="1">
      <c r="A141" s="30" t="s">
        <v>347</v>
      </c>
      <c r="B141" s="32" t="s">
        <v>913</v>
      </c>
      <c r="C141" s="30" t="s">
        <v>688</v>
      </c>
      <c r="D141" s="30" t="s">
        <v>282</v>
      </c>
      <c r="E141" s="30" t="s">
        <v>1112</v>
      </c>
      <c r="F141" s="30" t="s">
        <v>142</v>
      </c>
      <c r="G141" s="31">
        <f aca="true" t="shared" si="63" ref="G141:R141">G142</f>
        <v>221400</v>
      </c>
      <c r="H141" s="31">
        <f t="shared" si="63"/>
        <v>221400</v>
      </c>
      <c r="I141" s="31">
        <f t="shared" si="63"/>
        <v>221400</v>
      </c>
      <c r="J141" s="286">
        <f t="shared" si="63"/>
        <v>0</v>
      </c>
      <c r="K141" s="31">
        <f t="shared" si="63"/>
        <v>0</v>
      </c>
      <c r="L141" s="31">
        <f t="shared" si="63"/>
        <v>0</v>
      </c>
      <c r="M141" s="286">
        <f t="shared" si="63"/>
        <v>221400</v>
      </c>
      <c r="N141" s="31">
        <f t="shared" si="63"/>
        <v>221400</v>
      </c>
      <c r="O141" s="31">
        <f t="shared" si="63"/>
        <v>221400</v>
      </c>
      <c r="P141" s="286">
        <f t="shared" si="63"/>
        <v>0</v>
      </c>
      <c r="Q141" s="31">
        <f t="shared" si="63"/>
        <v>0</v>
      </c>
      <c r="R141" s="31">
        <f t="shared" si="63"/>
        <v>0</v>
      </c>
      <c r="S141" s="287">
        <f t="shared" si="37"/>
        <v>0</v>
      </c>
      <c r="T141" s="287">
        <f t="shared" si="37"/>
        <v>0</v>
      </c>
      <c r="U141" s="287">
        <f t="shared" si="37"/>
        <v>0</v>
      </c>
      <c r="V141" s="287"/>
      <c r="W141" s="287"/>
      <c r="X141" s="287"/>
      <c r="Y141" s="287"/>
      <c r="Z141" s="287"/>
    </row>
    <row r="142" spans="1:26" ht="26.25" customHeight="1">
      <c r="A142" s="30" t="s">
        <v>22</v>
      </c>
      <c r="B142" s="32" t="s">
        <v>379</v>
      </c>
      <c r="C142" s="30" t="s">
        <v>688</v>
      </c>
      <c r="D142" s="30" t="s">
        <v>282</v>
      </c>
      <c r="E142" s="30" t="s">
        <v>1112</v>
      </c>
      <c r="F142" s="30" t="s">
        <v>694</v>
      </c>
      <c r="G142" s="31">
        <v>221400</v>
      </c>
      <c r="H142" s="31">
        <v>221400</v>
      </c>
      <c r="I142" s="31">
        <v>221400</v>
      </c>
      <c r="J142" s="286"/>
      <c r="K142" s="31"/>
      <c r="L142" s="31"/>
      <c r="M142" s="286">
        <v>221400</v>
      </c>
      <c r="N142" s="31">
        <v>221400</v>
      </c>
      <c r="O142" s="31">
        <v>221400</v>
      </c>
      <c r="P142" s="286"/>
      <c r="Q142" s="31"/>
      <c r="R142" s="31"/>
      <c r="S142" s="287">
        <f t="shared" si="37"/>
        <v>0</v>
      </c>
      <c r="T142" s="287">
        <f t="shared" si="37"/>
        <v>0</v>
      </c>
      <c r="U142" s="287">
        <f t="shared" si="37"/>
        <v>0</v>
      </c>
      <c r="V142" s="287"/>
      <c r="W142" s="287"/>
      <c r="X142" s="287"/>
      <c r="Y142" s="287"/>
      <c r="Z142" s="287"/>
    </row>
    <row r="143" spans="1:26" ht="12.75" customHeight="1">
      <c r="A143" s="30" t="s">
        <v>597</v>
      </c>
      <c r="B143" s="55" t="s">
        <v>765</v>
      </c>
      <c r="C143" s="30" t="s">
        <v>688</v>
      </c>
      <c r="D143" s="30" t="s">
        <v>283</v>
      </c>
      <c r="E143" s="30"/>
      <c r="F143" s="30"/>
      <c r="G143" s="31">
        <f aca="true" t="shared" si="64" ref="G143:R144">G144</f>
        <v>22511240</v>
      </c>
      <c r="H143" s="31">
        <f t="shared" si="64"/>
        <v>19148460</v>
      </c>
      <c r="I143" s="31">
        <f t="shared" si="64"/>
        <v>17585670</v>
      </c>
      <c r="J143" s="286">
        <f t="shared" si="64"/>
        <v>22511240</v>
      </c>
      <c r="K143" s="31">
        <f t="shared" si="64"/>
        <v>19148460</v>
      </c>
      <c r="L143" s="31">
        <f t="shared" si="64"/>
        <v>17585670</v>
      </c>
      <c r="M143" s="286">
        <f t="shared" si="64"/>
        <v>0</v>
      </c>
      <c r="N143" s="31">
        <f t="shared" si="64"/>
        <v>0</v>
      </c>
      <c r="O143" s="31">
        <f t="shared" si="64"/>
        <v>0</v>
      </c>
      <c r="P143" s="286">
        <f t="shared" si="64"/>
        <v>0</v>
      </c>
      <c r="Q143" s="31">
        <f t="shared" si="64"/>
        <v>0</v>
      </c>
      <c r="R143" s="31">
        <f t="shared" si="64"/>
        <v>0</v>
      </c>
      <c r="S143" s="287">
        <f t="shared" si="37"/>
        <v>0</v>
      </c>
      <c r="T143" s="287">
        <f t="shared" si="37"/>
        <v>0</v>
      </c>
      <c r="U143" s="287">
        <f t="shared" si="37"/>
        <v>0</v>
      </c>
      <c r="V143" s="287"/>
      <c r="W143" s="287"/>
      <c r="X143" s="287"/>
      <c r="Y143" s="287"/>
      <c r="Z143" s="287"/>
    </row>
    <row r="144" spans="1:26" ht="26.25" customHeight="1">
      <c r="A144" s="30" t="s">
        <v>598</v>
      </c>
      <c r="B144" s="55" t="s">
        <v>45</v>
      </c>
      <c r="C144" s="30" t="s">
        <v>688</v>
      </c>
      <c r="D144" s="30" t="s">
        <v>283</v>
      </c>
      <c r="E144" s="30" t="s">
        <v>80</v>
      </c>
      <c r="F144" s="30"/>
      <c r="G144" s="31">
        <f t="shared" si="64"/>
        <v>22511240</v>
      </c>
      <c r="H144" s="31">
        <f t="shared" si="64"/>
        <v>19148460</v>
      </c>
      <c r="I144" s="31">
        <f t="shared" si="64"/>
        <v>17585670</v>
      </c>
      <c r="J144" s="286">
        <f t="shared" si="64"/>
        <v>22511240</v>
      </c>
      <c r="K144" s="31">
        <f t="shared" si="64"/>
        <v>19148460</v>
      </c>
      <c r="L144" s="31">
        <f t="shared" si="64"/>
        <v>17585670</v>
      </c>
      <c r="M144" s="286">
        <f t="shared" si="64"/>
        <v>0</v>
      </c>
      <c r="N144" s="31">
        <f t="shared" si="64"/>
        <v>0</v>
      </c>
      <c r="O144" s="31">
        <f t="shared" si="64"/>
        <v>0</v>
      </c>
      <c r="P144" s="286">
        <f t="shared" si="64"/>
        <v>0</v>
      </c>
      <c r="Q144" s="31">
        <f t="shared" si="64"/>
        <v>0</v>
      </c>
      <c r="R144" s="31">
        <f t="shared" si="64"/>
        <v>0</v>
      </c>
      <c r="S144" s="287">
        <f t="shared" si="37"/>
        <v>0</v>
      </c>
      <c r="T144" s="287">
        <f t="shared" si="37"/>
        <v>0</v>
      </c>
      <c r="U144" s="287">
        <f t="shared" si="37"/>
        <v>0</v>
      </c>
      <c r="V144" s="287"/>
      <c r="W144" s="287"/>
      <c r="X144" s="287"/>
      <c r="Y144" s="287"/>
      <c r="Z144" s="287"/>
    </row>
    <row r="145" spans="1:26" ht="12.75" customHeight="1">
      <c r="A145" s="30" t="s">
        <v>599</v>
      </c>
      <c r="B145" s="29" t="s">
        <v>137</v>
      </c>
      <c r="C145" s="30" t="s">
        <v>688</v>
      </c>
      <c r="D145" s="30" t="s">
        <v>283</v>
      </c>
      <c r="E145" s="30" t="s">
        <v>81</v>
      </c>
      <c r="F145" s="30"/>
      <c r="G145" s="31">
        <f>G146+G149</f>
        <v>22511240</v>
      </c>
      <c r="H145" s="31">
        <f aca="true" t="shared" si="65" ref="H145:R145">H146+H149</f>
        <v>19148460</v>
      </c>
      <c r="I145" s="31">
        <f t="shared" si="65"/>
        <v>17585670</v>
      </c>
      <c r="J145" s="286">
        <f t="shared" si="65"/>
        <v>22511240</v>
      </c>
      <c r="K145" s="31">
        <f t="shared" si="65"/>
        <v>19148460</v>
      </c>
      <c r="L145" s="31">
        <f t="shared" si="65"/>
        <v>17585670</v>
      </c>
      <c r="M145" s="286">
        <f t="shared" si="65"/>
        <v>0</v>
      </c>
      <c r="N145" s="31">
        <f t="shared" si="65"/>
        <v>0</v>
      </c>
      <c r="O145" s="31">
        <f t="shared" si="65"/>
        <v>0</v>
      </c>
      <c r="P145" s="286">
        <f t="shared" si="65"/>
        <v>0</v>
      </c>
      <c r="Q145" s="31">
        <f t="shared" si="65"/>
        <v>0</v>
      </c>
      <c r="R145" s="31">
        <f t="shared" si="65"/>
        <v>0</v>
      </c>
      <c r="S145" s="287">
        <f t="shared" si="37"/>
        <v>0</v>
      </c>
      <c r="T145" s="287">
        <f t="shared" si="37"/>
        <v>0</v>
      </c>
      <c r="U145" s="287">
        <f t="shared" si="37"/>
        <v>0</v>
      </c>
      <c r="V145" s="287"/>
      <c r="W145" s="287"/>
      <c r="X145" s="287"/>
      <c r="Y145" s="287"/>
      <c r="Z145" s="287"/>
    </row>
    <row r="146" spans="1:26" ht="68.25" customHeight="1">
      <c r="A146" s="30" t="s">
        <v>471</v>
      </c>
      <c r="B146" s="300" t="s">
        <v>1183</v>
      </c>
      <c r="C146" s="30" t="s">
        <v>688</v>
      </c>
      <c r="D146" s="30" t="s">
        <v>283</v>
      </c>
      <c r="E146" s="30" t="s">
        <v>82</v>
      </c>
      <c r="F146" s="30"/>
      <c r="G146" s="31">
        <f aca="true" t="shared" si="66" ref="G146:R147">G147</f>
        <v>3351520</v>
      </c>
      <c r="H146" s="31">
        <f t="shared" si="66"/>
        <v>2867730</v>
      </c>
      <c r="I146" s="31">
        <f t="shared" si="66"/>
        <v>2683940</v>
      </c>
      <c r="J146" s="286">
        <f t="shared" si="66"/>
        <v>3351520</v>
      </c>
      <c r="K146" s="31">
        <f t="shared" si="66"/>
        <v>2867730</v>
      </c>
      <c r="L146" s="31">
        <f t="shared" si="66"/>
        <v>2683940</v>
      </c>
      <c r="M146" s="286">
        <f t="shared" si="66"/>
        <v>0</v>
      </c>
      <c r="N146" s="31">
        <f t="shared" si="66"/>
        <v>0</v>
      </c>
      <c r="O146" s="31">
        <f t="shared" si="66"/>
        <v>0</v>
      </c>
      <c r="P146" s="286">
        <f t="shared" si="66"/>
        <v>0</v>
      </c>
      <c r="Q146" s="31">
        <f t="shared" si="66"/>
        <v>0</v>
      </c>
      <c r="R146" s="31">
        <f t="shared" si="66"/>
        <v>0</v>
      </c>
      <c r="S146" s="287">
        <f t="shared" si="37"/>
        <v>0</v>
      </c>
      <c r="T146" s="287">
        <f t="shared" si="37"/>
        <v>0</v>
      </c>
      <c r="U146" s="287">
        <f t="shared" si="37"/>
        <v>0</v>
      </c>
      <c r="V146" s="287"/>
      <c r="W146" s="287"/>
      <c r="X146" s="287"/>
      <c r="Y146" s="287"/>
      <c r="Z146" s="287"/>
    </row>
    <row r="147" spans="1:26" ht="12.75" customHeight="1">
      <c r="A147" s="30" t="s">
        <v>672</v>
      </c>
      <c r="B147" s="32" t="s">
        <v>30</v>
      </c>
      <c r="C147" s="30" t="s">
        <v>688</v>
      </c>
      <c r="D147" s="30" t="s">
        <v>283</v>
      </c>
      <c r="E147" s="30" t="s">
        <v>82</v>
      </c>
      <c r="F147" s="30" t="s">
        <v>29</v>
      </c>
      <c r="G147" s="31">
        <f t="shared" si="66"/>
        <v>3351520</v>
      </c>
      <c r="H147" s="31">
        <f t="shared" si="66"/>
        <v>2867730</v>
      </c>
      <c r="I147" s="31">
        <f t="shared" si="66"/>
        <v>2683940</v>
      </c>
      <c r="J147" s="286">
        <f t="shared" si="66"/>
        <v>3351520</v>
      </c>
      <c r="K147" s="31">
        <f t="shared" si="66"/>
        <v>2867730</v>
      </c>
      <c r="L147" s="31">
        <f t="shared" si="66"/>
        <v>2683940</v>
      </c>
      <c r="M147" s="286">
        <f t="shared" si="66"/>
        <v>0</v>
      </c>
      <c r="N147" s="31">
        <f t="shared" si="66"/>
        <v>0</v>
      </c>
      <c r="O147" s="31">
        <f t="shared" si="66"/>
        <v>0</v>
      </c>
      <c r="P147" s="286">
        <f t="shared" si="66"/>
        <v>0</v>
      </c>
      <c r="Q147" s="31">
        <f t="shared" si="66"/>
        <v>0</v>
      </c>
      <c r="R147" s="31">
        <f t="shared" si="66"/>
        <v>0</v>
      </c>
      <c r="S147" s="287">
        <f t="shared" si="37"/>
        <v>0</v>
      </c>
      <c r="T147" s="287">
        <f t="shared" si="37"/>
        <v>0</v>
      </c>
      <c r="U147" s="287">
        <f t="shared" si="37"/>
        <v>0</v>
      </c>
      <c r="V147" s="287"/>
      <c r="W147" s="287"/>
      <c r="X147" s="287"/>
      <c r="Y147" s="287"/>
      <c r="Z147" s="287"/>
    </row>
    <row r="148" spans="1:26" ht="39.75" customHeight="1">
      <c r="A148" s="30" t="s">
        <v>673</v>
      </c>
      <c r="B148" s="307" t="s">
        <v>910</v>
      </c>
      <c r="C148" s="30" t="s">
        <v>688</v>
      </c>
      <c r="D148" s="30" t="s">
        <v>283</v>
      </c>
      <c r="E148" s="30" t="s">
        <v>82</v>
      </c>
      <c r="F148" s="30" t="s">
        <v>668</v>
      </c>
      <c r="G148" s="31">
        <v>3351520</v>
      </c>
      <c r="H148" s="31">
        <v>2867730</v>
      </c>
      <c r="I148" s="31">
        <v>2683940</v>
      </c>
      <c r="J148" s="286">
        <v>3351520</v>
      </c>
      <c r="K148" s="31">
        <v>2867730</v>
      </c>
      <c r="L148" s="31">
        <v>2683940</v>
      </c>
      <c r="M148" s="286"/>
      <c r="N148" s="31"/>
      <c r="O148" s="31"/>
      <c r="P148" s="286"/>
      <c r="Q148" s="31"/>
      <c r="R148" s="31"/>
      <c r="S148" s="287">
        <f t="shared" si="37"/>
        <v>0</v>
      </c>
      <c r="T148" s="287">
        <f t="shared" si="37"/>
        <v>0</v>
      </c>
      <c r="U148" s="287">
        <f t="shared" si="37"/>
        <v>0</v>
      </c>
      <c r="V148" s="287"/>
      <c r="W148" s="287"/>
      <c r="X148" s="287"/>
      <c r="Y148" s="287"/>
      <c r="Z148" s="287"/>
    </row>
    <row r="149" spans="1:26" ht="114.75" customHeight="1">
      <c r="A149" s="30" t="s">
        <v>674</v>
      </c>
      <c r="B149" s="300" t="s">
        <v>1184</v>
      </c>
      <c r="C149" s="30" t="s">
        <v>688</v>
      </c>
      <c r="D149" s="30" t="s">
        <v>283</v>
      </c>
      <c r="E149" s="30" t="s">
        <v>83</v>
      </c>
      <c r="F149" s="30"/>
      <c r="G149" s="31">
        <f aca="true" t="shared" si="67" ref="G149:R150">G150</f>
        <v>19159720</v>
      </c>
      <c r="H149" s="31">
        <f t="shared" si="67"/>
        <v>16280730</v>
      </c>
      <c r="I149" s="31">
        <f t="shared" si="67"/>
        <v>14901730</v>
      </c>
      <c r="J149" s="286">
        <f t="shared" si="67"/>
        <v>19159720</v>
      </c>
      <c r="K149" s="31">
        <f t="shared" si="67"/>
        <v>16280730</v>
      </c>
      <c r="L149" s="31">
        <f t="shared" si="67"/>
        <v>14901730</v>
      </c>
      <c r="M149" s="286">
        <f t="shared" si="67"/>
        <v>0</v>
      </c>
      <c r="N149" s="31">
        <f t="shared" si="67"/>
        <v>0</v>
      </c>
      <c r="O149" s="31">
        <f t="shared" si="67"/>
        <v>0</v>
      </c>
      <c r="P149" s="286">
        <f t="shared" si="67"/>
        <v>0</v>
      </c>
      <c r="Q149" s="31">
        <f t="shared" si="67"/>
        <v>0</v>
      </c>
      <c r="R149" s="31">
        <f t="shared" si="67"/>
        <v>0</v>
      </c>
      <c r="S149" s="287">
        <f t="shared" si="37"/>
        <v>0</v>
      </c>
      <c r="T149" s="287">
        <f t="shared" si="37"/>
        <v>0</v>
      </c>
      <c r="U149" s="287">
        <f t="shared" si="37"/>
        <v>0</v>
      </c>
      <c r="V149" s="287"/>
      <c r="W149" s="287"/>
      <c r="X149" s="287"/>
      <c r="Y149" s="287"/>
      <c r="Z149" s="287"/>
    </row>
    <row r="150" spans="1:26" ht="12.75" customHeight="1">
      <c r="A150" s="30" t="s">
        <v>577</v>
      </c>
      <c r="B150" s="32" t="s">
        <v>30</v>
      </c>
      <c r="C150" s="30" t="s">
        <v>688</v>
      </c>
      <c r="D150" s="30" t="s">
        <v>283</v>
      </c>
      <c r="E150" s="30" t="s">
        <v>83</v>
      </c>
      <c r="F150" s="30" t="s">
        <v>29</v>
      </c>
      <c r="G150" s="31">
        <f t="shared" si="67"/>
        <v>19159720</v>
      </c>
      <c r="H150" s="31">
        <f t="shared" si="67"/>
        <v>16280730</v>
      </c>
      <c r="I150" s="31">
        <f t="shared" si="67"/>
        <v>14901730</v>
      </c>
      <c r="J150" s="286">
        <f t="shared" si="67"/>
        <v>19159720</v>
      </c>
      <c r="K150" s="31">
        <f t="shared" si="67"/>
        <v>16280730</v>
      </c>
      <c r="L150" s="31">
        <f t="shared" si="67"/>
        <v>14901730</v>
      </c>
      <c r="M150" s="286">
        <f t="shared" si="67"/>
        <v>0</v>
      </c>
      <c r="N150" s="31">
        <f t="shared" si="67"/>
        <v>0</v>
      </c>
      <c r="O150" s="31">
        <f t="shared" si="67"/>
        <v>0</v>
      </c>
      <c r="P150" s="286">
        <f t="shared" si="67"/>
        <v>0</v>
      </c>
      <c r="Q150" s="31">
        <f t="shared" si="67"/>
        <v>0</v>
      </c>
      <c r="R150" s="31">
        <f t="shared" si="67"/>
        <v>0</v>
      </c>
      <c r="S150" s="287">
        <f t="shared" si="37"/>
        <v>0</v>
      </c>
      <c r="T150" s="287">
        <f t="shared" si="37"/>
        <v>0</v>
      </c>
      <c r="U150" s="287">
        <f t="shared" si="37"/>
        <v>0</v>
      </c>
      <c r="V150" s="287"/>
      <c r="W150" s="287"/>
      <c r="X150" s="287"/>
      <c r="Y150" s="287"/>
      <c r="Z150" s="287"/>
    </row>
    <row r="151" spans="1:26" ht="39.75" customHeight="1">
      <c r="A151" s="30" t="s">
        <v>578</v>
      </c>
      <c r="B151" s="307" t="s">
        <v>910</v>
      </c>
      <c r="C151" s="30" t="s">
        <v>688</v>
      </c>
      <c r="D151" s="30" t="s">
        <v>283</v>
      </c>
      <c r="E151" s="30" t="s">
        <v>83</v>
      </c>
      <c r="F151" s="30" t="s">
        <v>668</v>
      </c>
      <c r="G151" s="31">
        <v>19159720</v>
      </c>
      <c r="H151" s="31">
        <v>16280730</v>
      </c>
      <c r="I151" s="31">
        <v>14901730</v>
      </c>
      <c r="J151" s="286">
        <v>19159720</v>
      </c>
      <c r="K151" s="31">
        <v>16280730</v>
      </c>
      <c r="L151" s="31">
        <v>14901730</v>
      </c>
      <c r="M151" s="286"/>
      <c r="N151" s="31"/>
      <c r="O151" s="31"/>
      <c r="P151" s="286"/>
      <c r="Q151" s="31"/>
      <c r="R151" s="31"/>
      <c r="S151" s="287">
        <f t="shared" si="37"/>
        <v>0</v>
      </c>
      <c r="T151" s="287">
        <f t="shared" si="37"/>
        <v>0</v>
      </c>
      <c r="U151" s="287">
        <f t="shared" si="37"/>
        <v>0</v>
      </c>
      <c r="V151" s="287"/>
      <c r="W151" s="287"/>
      <c r="X151" s="287"/>
      <c r="Y151" s="287"/>
      <c r="Z151" s="287"/>
    </row>
    <row r="152" spans="1:26" ht="12.75" customHeight="1">
      <c r="A152" s="30" t="s">
        <v>773</v>
      </c>
      <c r="B152" s="308" t="s">
        <v>576</v>
      </c>
      <c r="C152" s="30" t="s">
        <v>688</v>
      </c>
      <c r="D152" s="30" t="s">
        <v>284</v>
      </c>
      <c r="E152" s="30"/>
      <c r="F152" s="33"/>
      <c r="G152" s="31">
        <f aca="true" t="shared" si="68" ref="G152:R152">G153+G160</f>
        <v>1312400</v>
      </c>
      <c r="H152" s="31">
        <f t="shared" si="68"/>
        <v>1312400</v>
      </c>
      <c r="I152" s="31">
        <f t="shared" si="68"/>
        <v>1312400</v>
      </c>
      <c r="J152" s="286">
        <f t="shared" si="68"/>
        <v>200000</v>
      </c>
      <c r="K152" s="31">
        <f t="shared" si="68"/>
        <v>200000</v>
      </c>
      <c r="L152" s="31">
        <f t="shared" si="68"/>
        <v>200000</v>
      </c>
      <c r="M152" s="286">
        <f t="shared" si="68"/>
        <v>1112400</v>
      </c>
      <c r="N152" s="31">
        <f t="shared" si="68"/>
        <v>1112400</v>
      </c>
      <c r="O152" s="31">
        <f t="shared" si="68"/>
        <v>1112400</v>
      </c>
      <c r="P152" s="286">
        <f t="shared" si="68"/>
        <v>0</v>
      </c>
      <c r="Q152" s="31">
        <f t="shared" si="68"/>
        <v>0</v>
      </c>
      <c r="R152" s="31">
        <f t="shared" si="68"/>
        <v>0</v>
      </c>
      <c r="S152" s="287">
        <f t="shared" si="37"/>
        <v>0</v>
      </c>
      <c r="T152" s="287">
        <f t="shared" si="37"/>
        <v>0</v>
      </c>
      <c r="U152" s="287">
        <f t="shared" si="37"/>
        <v>0</v>
      </c>
      <c r="V152" s="287"/>
      <c r="W152" s="287"/>
      <c r="X152" s="287"/>
      <c r="Y152" s="287"/>
      <c r="Z152" s="287"/>
    </row>
    <row r="153" spans="1:26" ht="39.75" customHeight="1">
      <c r="A153" s="30" t="s">
        <v>1004</v>
      </c>
      <c r="B153" s="55" t="s">
        <v>527</v>
      </c>
      <c r="C153" s="30" t="s">
        <v>688</v>
      </c>
      <c r="D153" s="30" t="s">
        <v>284</v>
      </c>
      <c r="E153" s="30" t="s">
        <v>78</v>
      </c>
      <c r="F153" s="33"/>
      <c r="G153" s="31">
        <f aca="true" t="shared" si="69" ref="G153:R158">G154</f>
        <v>396300</v>
      </c>
      <c r="H153" s="31">
        <f t="shared" si="69"/>
        <v>396300</v>
      </c>
      <c r="I153" s="31">
        <f t="shared" si="69"/>
        <v>396300</v>
      </c>
      <c r="J153" s="286">
        <f t="shared" si="69"/>
        <v>0</v>
      </c>
      <c r="K153" s="31">
        <f t="shared" si="69"/>
        <v>0</v>
      </c>
      <c r="L153" s="31">
        <f t="shared" si="69"/>
        <v>0</v>
      </c>
      <c r="M153" s="286">
        <f t="shared" si="69"/>
        <v>396300</v>
      </c>
      <c r="N153" s="31">
        <f t="shared" si="69"/>
        <v>396300</v>
      </c>
      <c r="O153" s="31">
        <f t="shared" si="69"/>
        <v>396300</v>
      </c>
      <c r="P153" s="286">
        <f t="shared" si="69"/>
        <v>0</v>
      </c>
      <c r="Q153" s="31">
        <f t="shared" si="69"/>
        <v>0</v>
      </c>
      <c r="R153" s="31">
        <f t="shared" si="69"/>
        <v>0</v>
      </c>
      <c r="S153" s="287">
        <f t="shared" si="37"/>
        <v>0</v>
      </c>
      <c r="T153" s="287">
        <f t="shared" si="37"/>
        <v>0</v>
      </c>
      <c r="U153" s="287">
        <f t="shared" si="37"/>
        <v>0</v>
      </c>
      <c r="V153" s="287"/>
      <c r="W153" s="287"/>
      <c r="X153" s="287"/>
      <c r="Y153" s="287"/>
      <c r="Z153" s="287"/>
    </row>
    <row r="154" spans="1:26" ht="12.75" customHeight="1">
      <c r="A154" s="30" t="s">
        <v>1005</v>
      </c>
      <c r="B154" s="32" t="s">
        <v>547</v>
      </c>
      <c r="C154" s="30" t="s">
        <v>688</v>
      </c>
      <c r="D154" s="30" t="s">
        <v>284</v>
      </c>
      <c r="E154" s="30" t="s">
        <v>79</v>
      </c>
      <c r="F154" s="33"/>
      <c r="G154" s="31">
        <f t="shared" si="69"/>
        <v>396300</v>
      </c>
      <c r="H154" s="31">
        <f t="shared" si="69"/>
        <v>396300</v>
      </c>
      <c r="I154" s="31">
        <f t="shared" si="69"/>
        <v>396300</v>
      </c>
      <c r="J154" s="286">
        <f t="shared" si="69"/>
        <v>0</v>
      </c>
      <c r="K154" s="31">
        <f t="shared" si="69"/>
        <v>0</v>
      </c>
      <c r="L154" s="31">
        <f t="shared" si="69"/>
        <v>0</v>
      </c>
      <c r="M154" s="286">
        <f t="shared" si="69"/>
        <v>396300</v>
      </c>
      <c r="N154" s="31">
        <f t="shared" si="69"/>
        <v>396300</v>
      </c>
      <c r="O154" s="31">
        <f t="shared" si="69"/>
        <v>396300</v>
      </c>
      <c r="P154" s="286">
        <f t="shared" si="69"/>
        <v>0</v>
      </c>
      <c r="Q154" s="31">
        <f t="shared" si="69"/>
        <v>0</v>
      </c>
      <c r="R154" s="31">
        <f t="shared" si="69"/>
        <v>0</v>
      </c>
      <c r="S154" s="287">
        <f t="shared" si="37"/>
        <v>0</v>
      </c>
      <c r="T154" s="287">
        <f t="shared" si="37"/>
        <v>0</v>
      </c>
      <c r="U154" s="287">
        <f t="shared" si="37"/>
        <v>0</v>
      </c>
      <c r="V154" s="287"/>
      <c r="W154" s="287"/>
      <c r="X154" s="287"/>
      <c r="Y154" s="287"/>
      <c r="Z154" s="287"/>
    </row>
    <row r="155" spans="1:26" ht="78.75" customHeight="1">
      <c r="A155" s="30" t="s">
        <v>1006</v>
      </c>
      <c r="B155" s="32" t="s">
        <v>928</v>
      </c>
      <c r="C155" s="30" t="s">
        <v>688</v>
      </c>
      <c r="D155" s="30" t="s">
        <v>284</v>
      </c>
      <c r="E155" s="30" t="s">
        <v>1111</v>
      </c>
      <c r="F155" s="33"/>
      <c r="G155" s="31">
        <f aca="true" t="shared" si="70" ref="G155:R155">G158+G156</f>
        <v>396300</v>
      </c>
      <c r="H155" s="31">
        <f t="shared" si="70"/>
        <v>396300</v>
      </c>
      <c r="I155" s="31">
        <f t="shared" si="70"/>
        <v>396300</v>
      </c>
      <c r="J155" s="286">
        <f t="shared" si="70"/>
        <v>0</v>
      </c>
      <c r="K155" s="31">
        <f t="shared" si="70"/>
        <v>0</v>
      </c>
      <c r="L155" s="31">
        <f t="shared" si="70"/>
        <v>0</v>
      </c>
      <c r="M155" s="286">
        <f t="shared" si="70"/>
        <v>396300</v>
      </c>
      <c r="N155" s="31">
        <f t="shared" si="70"/>
        <v>396300</v>
      </c>
      <c r="O155" s="31">
        <f t="shared" si="70"/>
        <v>396300</v>
      </c>
      <c r="P155" s="286">
        <f t="shared" si="70"/>
        <v>0</v>
      </c>
      <c r="Q155" s="31">
        <f t="shared" si="70"/>
        <v>0</v>
      </c>
      <c r="R155" s="31">
        <f t="shared" si="70"/>
        <v>0</v>
      </c>
      <c r="S155" s="287">
        <f t="shared" si="37"/>
        <v>0</v>
      </c>
      <c r="T155" s="287">
        <f t="shared" si="37"/>
        <v>0</v>
      </c>
      <c r="U155" s="287">
        <f t="shared" si="37"/>
        <v>0</v>
      </c>
      <c r="V155" s="287"/>
      <c r="W155" s="287"/>
      <c r="X155" s="287"/>
      <c r="Y155" s="287"/>
      <c r="Z155" s="287"/>
    </row>
    <row r="156" spans="1:26" ht="39.75" customHeight="1">
      <c r="A156" s="30" t="s">
        <v>1007</v>
      </c>
      <c r="B156" s="32" t="s">
        <v>3</v>
      </c>
      <c r="C156" s="30" t="s">
        <v>688</v>
      </c>
      <c r="D156" s="30" t="s">
        <v>284</v>
      </c>
      <c r="E156" s="30" t="s">
        <v>1111</v>
      </c>
      <c r="F156" s="33" t="s">
        <v>329</v>
      </c>
      <c r="G156" s="31">
        <f aca="true" t="shared" si="71" ref="G156:R156">G157</f>
        <v>67100</v>
      </c>
      <c r="H156" s="31">
        <f t="shared" si="71"/>
        <v>67100</v>
      </c>
      <c r="I156" s="31">
        <f t="shared" si="71"/>
        <v>67100</v>
      </c>
      <c r="J156" s="286">
        <f t="shared" si="71"/>
        <v>0</v>
      </c>
      <c r="K156" s="31">
        <f t="shared" si="71"/>
        <v>0</v>
      </c>
      <c r="L156" s="31">
        <f t="shared" si="71"/>
        <v>0</v>
      </c>
      <c r="M156" s="286">
        <f t="shared" si="71"/>
        <v>67100</v>
      </c>
      <c r="N156" s="31">
        <f t="shared" si="71"/>
        <v>67100</v>
      </c>
      <c r="O156" s="31">
        <f t="shared" si="71"/>
        <v>67100</v>
      </c>
      <c r="P156" s="286">
        <f t="shared" si="71"/>
        <v>0</v>
      </c>
      <c r="Q156" s="31">
        <f t="shared" si="71"/>
        <v>0</v>
      </c>
      <c r="R156" s="31">
        <f t="shared" si="71"/>
        <v>0</v>
      </c>
      <c r="S156" s="287">
        <f t="shared" si="37"/>
        <v>0</v>
      </c>
      <c r="T156" s="287">
        <f t="shared" si="37"/>
        <v>0</v>
      </c>
      <c r="U156" s="287">
        <f t="shared" si="37"/>
        <v>0</v>
      </c>
      <c r="V156" s="287"/>
      <c r="W156" s="287"/>
      <c r="X156" s="287"/>
      <c r="Y156" s="287"/>
      <c r="Z156" s="287"/>
    </row>
    <row r="157" spans="1:26" ht="12.75" customHeight="1">
      <c r="A157" s="30" t="s">
        <v>627</v>
      </c>
      <c r="B157" s="32" t="s">
        <v>27</v>
      </c>
      <c r="C157" s="30" t="s">
        <v>688</v>
      </c>
      <c r="D157" s="30" t="s">
        <v>284</v>
      </c>
      <c r="E157" s="30" t="s">
        <v>1111</v>
      </c>
      <c r="F157" s="33" t="s">
        <v>346</v>
      </c>
      <c r="G157" s="31">
        <v>67100</v>
      </c>
      <c r="H157" s="31">
        <v>67100</v>
      </c>
      <c r="I157" s="31">
        <v>67100</v>
      </c>
      <c r="J157" s="286"/>
      <c r="K157" s="31"/>
      <c r="L157" s="31"/>
      <c r="M157" s="286">
        <v>67100</v>
      </c>
      <c r="N157" s="31">
        <v>67100</v>
      </c>
      <c r="O157" s="31">
        <v>67100</v>
      </c>
      <c r="P157" s="286"/>
      <c r="Q157" s="31"/>
      <c r="R157" s="31"/>
      <c r="S157" s="287">
        <f t="shared" si="37"/>
        <v>0</v>
      </c>
      <c r="T157" s="287">
        <f t="shared" si="37"/>
        <v>0</v>
      </c>
      <c r="U157" s="287">
        <f t="shared" si="37"/>
        <v>0</v>
      </c>
      <c r="V157" s="287"/>
      <c r="W157" s="287"/>
      <c r="X157" s="287"/>
      <c r="Y157" s="287"/>
      <c r="Z157" s="287"/>
    </row>
    <row r="158" spans="1:26" ht="39.75" customHeight="1">
      <c r="A158" s="30" t="s">
        <v>628</v>
      </c>
      <c r="B158" s="32" t="s">
        <v>913</v>
      </c>
      <c r="C158" s="30" t="s">
        <v>688</v>
      </c>
      <c r="D158" s="30" t="s">
        <v>284</v>
      </c>
      <c r="E158" s="30" t="s">
        <v>1111</v>
      </c>
      <c r="F158" s="33" t="s">
        <v>142</v>
      </c>
      <c r="G158" s="31">
        <f t="shared" si="69"/>
        <v>329200</v>
      </c>
      <c r="H158" s="31">
        <f t="shared" si="69"/>
        <v>329200</v>
      </c>
      <c r="I158" s="31">
        <f t="shared" si="69"/>
        <v>329200</v>
      </c>
      <c r="J158" s="286">
        <f t="shared" si="69"/>
        <v>0</v>
      </c>
      <c r="K158" s="31">
        <f t="shared" si="69"/>
        <v>0</v>
      </c>
      <c r="L158" s="31">
        <f t="shared" si="69"/>
        <v>0</v>
      </c>
      <c r="M158" s="286">
        <f t="shared" si="69"/>
        <v>329200</v>
      </c>
      <c r="N158" s="31">
        <f t="shared" si="69"/>
        <v>329200</v>
      </c>
      <c r="O158" s="31">
        <f t="shared" si="69"/>
        <v>329200</v>
      </c>
      <c r="P158" s="286">
        <f t="shared" si="69"/>
        <v>0</v>
      </c>
      <c r="Q158" s="31">
        <f t="shared" si="69"/>
        <v>0</v>
      </c>
      <c r="R158" s="31">
        <f t="shared" si="69"/>
        <v>0</v>
      </c>
      <c r="S158" s="287">
        <f t="shared" si="37"/>
        <v>0</v>
      </c>
      <c r="T158" s="287">
        <f t="shared" si="37"/>
        <v>0</v>
      </c>
      <c r="U158" s="287">
        <f t="shared" si="37"/>
        <v>0</v>
      </c>
      <c r="V158" s="287"/>
      <c r="W158" s="287"/>
      <c r="X158" s="287"/>
      <c r="Y158" s="287"/>
      <c r="Z158" s="287"/>
    </row>
    <row r="159" spans="1:26" ht="26.25" customHeight="1">
      <c r="A159" s="30" t="s">
        <v>629</v>
      </c>
      <c r="B159" s="32" t="s">
        <v>379</v>
      </c>
      <c r="C159" s="30" t="s">
        <v>688</v>
      </c>
      <c r="D159" s="30" t="s">
        <v>284</v>
      </c>
      <c r="E159" s="30" t="s">
        <v>1111</v>
      </c>
      <c r="F159" s="33" t="s">
        <v>694</v>
      </c>
      <c r="G159" s="31">
        <v>329200</v>
      </c>
      <c r="H159" s="31">
        <v>329200</v>
      </c>
      <c r="I159" s="31">
        <v>329200</v>
      </c>
      <c r="J159" s="286"/>
      <c r="K159" s="31"/>
      <c r="L159" s="31"/>
      <c r="M159" s="286">
        <v>329200</v>
      </c>
      <c r="N159" s="31">
        <v>329200</v>
      </c>
      <c r="O159" s="31">
        <v>329200</v>
      </c>
      <c r="P159" s="286"/>
      <c r="Q159" s="31"/>
      <c r="R159" s="31"/>
      <c r="S159" s="287">
        <f t="shared" si="37"/>
        <v>0</v>
      </c>
      <c r="T159" s="287">
        <f t="shared" si="37"/>
        <v>0</v>
      </c>
      <c r="U159" s="287">
        <f t="shared" si="37"/>
        <v>0</v>
      </c>
      <c r="V159" s="287"/>
      <c r="W159" s="287"/>
      <c r="X159" s="287"/>
      <c r="Y159" s="287"/>
      <c r="Z159" s="287"/>
    </row>
    <row r="160" spans="1:26" ht="26.25" customHeight="1">
      <c r="A160" s="30" t="s">
        <v>630</v>
      </c>
      <c r="B160" s="32" t="s">
        <v>139</v>
      </c>
      <c r="C160" s="30" t="s">
        <v>688</v>
      </c>
      <c r="D160" s="30" t="s">
        <v>284</v>
      </c>
      <c r="E160" s="30" t="s">
        <v>85</v>
      </c>
      <c r="F160" s="33"/>
      <c r="G160" s="31">
        <f aca="true" t="shared" si="72" ref="G160:R160">G161</f>
        <v>916100</v>
      </c>
      <c r="H160" s="31">
        <f t="shared" si="72"/>
        <v>916100</v>
      </c>
      <c r="I160" s="31">
        <f t="shared" si="72"/>
        <v>916100</v>
      </c>
      <c r="J160" s="286">
        <f t="shared" si="72"/>
        <v>200000</v>
      </c>
      <c r="K160" s="31">
        <f t="shared" si="72"/>
        <v>200000</v>
      </c>
      <c r="L160" s="31">
        <f t="shared" si="72"/>
        <v>200000</v>
      </c>
      <c r="M160" s="286">
        <f t="shared" si="72"/>
        <v>716100</v>
      </c>
      <c r="N160" s="31">
        <f t="shared" si="72"/>
        <v>716100</v>
      </c>
      <c r="O160" s="31">
        <f t="shared" si="72"/>
        <v>716100</v>
      </c>
      <c r="P160" s="286">
        <f t="shared" si="72"/>
        <v>0</v>
      </c>
      <c r="Q160" s="31">
        <f t="shared" si="72"/>
        <v>0</v>
      </c>
      <c r="R160" s="31">
        <f t="shared" si="72"/>
        <v>0</v>
      </c>
      <c r="S160" s="287">
        <f t="shared" si="37"/>
        <v>0</v>
      </c>
      <c r="T160" s="287">
        <f t="shared" si="37"/>
        <v>0</v>
      </c>
      <c r="U160" s="287">
        <f t="shared" si="37"/>
        <v>0</v>
      </c>
      <c r="V160" s="287"/>
      <c r="W160" s="287"/>
      <c r="X160" s="287"/>
      <c r="Y160" s="287"/>
      <c r="Z160" s="287"/>
    </row>
    <row r="161" spans="1:26" ht="39.75" customHeight="1">
      <c r="A161" s="30" t="s">
        <v>631</v>
      </c>
      <c r="B161" s="32" t="s">
        <v>535</v>
      </c>
      <c r="C161" s="30" t="s">
        <v>688</v>
      </c>
      <c r="D161" s="30" t="s">
        <v>284</v>
      </c>
      <c r="E161" s="30" t="s">
        <v>86</v>
      </c>
      <c r="F161" s="33"/>
      <c r="G161" s="31">
        <f>G165+G168+G162</f>
        <v>916100</v>
      </c>
      <c r="H161" s="31">
        <f aca="true" t="shared" si="73" ref="H161:R161">H165+H168+H162</f>
        <v>916100</v>
      </c>
      <c r="I161" s="31">
        <f t="shared" si="73"/>
        <v>916100</v>
      </c>
      <c r="J161" s="286">
        <f t="shared" si="73"/>
        <v>200000</v>
      </c>
      <c r="K161" s="31">
        <f t="shared" si="73"/>
        <v>200000</v>
      </c>
      <c r="L161" s="31">
        <f t="shared" si="73"/>
        <v>200000</v>
      </c>
      <c r="M161" s="286">
        <f t="shared" si="73"/>
        <v>716100</v>
      </c>
      <c r="N161" s="31">
        <f t="shared" si="73"/>
        <v>716100</v>
      </c>
      <c r="O161" s="31">
        <f t="shared" si="73"/>
        <v>716100</v>
      </c>
      <c r="P161" s="286">
        <f t="shared" si="73"/>
        <v>0</v>
      </c>
      <c r="Q161" s="31">
        <f t="shared" si="73"/>
        <v>0</v>
      </c>
      <c r="R161" s="31">
        <f t="shared" si="73"/>
        <v>0</v>
      </c>
      <c r="S161" s="287">
        <f aca="true" t="shared" si="74" ref="S161:U242">G161-J161-M161-P161</f>
        <v>0</v>
      </c>
      <c r="T161" s="287">
        <f t="shared" si="74"/>
        <v>0</v>
      </c>
      <c r="U161" s="287">
        <f t="shared" si="74"/>
        <v>0</v>
      </c>
      <c r="V161" s="287"/>
      <c r="W161" s="287"/>
      <c r="X161" s="287"/>
      <c r="Y161" s="287"/>
      <c r="Z161" s="287"/>
    </row>
    <row r="162" spans="1:26" ht="198" customHeight="1">
      <c r="A162" s="30" t="s">
        <v>632</v>
      </c>
      <c r="B162" s="309" t="s">
        <v>1517</v>
      </c>
      <c r="C162" s="30" t="s">
        <v>688</v>
      </c>
      <c r="D162" s="30" t="s">
        <v>284</v>
      </c>
      <c r="E162" s="354" t="s">
        <v>1348</v>
      </c>
      <c r="F162" s="33"/>
      <c r="G162" s="31">
        <f aca="true" t="shared" si="75" ref="G162:R163">G163</f>
        <v>716100</v>
      </c>
      <c r="H162" s="31">
        <f t="shared" si="75"/>
        <v>716100</v>
      </c>
      <c r="I162" s="31">
        <f t="shared" si="75"/>
        <v>716100</v>
      </c>
      <c r="J162" s="286">
        <f t="shared" si="75"/>
        <v>0</v>
      </c>
      <c r="K162" s="31">
        <f t="shared" si="75"/>
        <v>0</v>
      </c>
      <c r="L162" s="31">
        <f t="shared" si="75"/>
        <v>0</v>
      </c>
      <c r="M162" s="286">
        <f t="shared" si="75"/>
        <v>716100</v>
      </c>
      <c r="N162" s="31">
        <f t="shared" si="75"/>
        <v>716100</v>
      </c>
      <c r="O162" s="31">
        <f t="shared" si="75"/>
        <v>716100</v>
      </c>
      <c r="P162" s="286">
        <f t="shared" si="75"/>
        <v>0</v>
      </c>
      <c r="Q162" s="31">
        <f t="shared" si="75"/>
        <v>0</v>
      </c>
      <c r="R162" s="31">
        <f t="shared" si="75"/>
        <v>0</v>
      </c>
      <c r="S162" s="287">
        <f t="shared" si="74"/>
        <v>0</v>
      </c>
      <c r="T162" s="287">
        <f t="shared" si="74"/>
        <v>0</v>
      </c>
      <c r="U162" s="287">
        <f t="shared" si="74"/>
        <v>0</v>
      </c>
      <c r="V162" s="287"/>
      <c r="W162" s="287"/>
      <c r="X162" s="287"/>
      <c r="Y162" s="287"/>
      <c r="Z162" s="287"/>
    </row>
    <row r="163" spans="1:26" ht="12.75" customHeight="1">
      <c r="A163" s="30" t="s">
        <v>633</v>
      </c>
      <c r="B163" s="32" t="s">
        <v>30</v>
      </c>
      <c r="C163" s="30" t="s">
        <v>688</v>
      </c>
      <c r="D163" s="30" t="s">
        <v>284</v>
      </c>
      <c r="E163" s="354" t="s">
        <v>1348</v>
      </c>
      <c r="F163" s="33" t="s">
        <v>29</v>
      </c>
      <c r="G163" s="31">
        <f t="shared" si="75"/>
        <v>716100</v>
      </c>
      <c r="H163" s="31">
        <f t="shared" si="75"/>
        <v>716100</v>
      </c>
      <c r="I163" s="31">
        <f t="shared" si="75"/>
        <v>716100</v>
      </c>
      <c r="J163" s="286">
        <f t="shared" si="75"/>
        <v>0</v>
      </c>
      <c r="K163" s="31">
        <f t="shared" si="75"/>
        <v>0</v>
      </c>
      <c r="L163" s="31">
        <f t="shared" si="75"/>
        <v>0</v>
      </c>
      <c r="M163" s="286">
        <f t="shared" si="75"/>
        <v>716100</v>
      </c>
      <c r="N163" s="31">
        <f t="shared" si="75"/>
        <v>716100</v>
      </c>
      <c r="O163" s="31">
        <f t="shared" si="75"/>
        <v>716100</v>
      </c>
      <c r="P163" s="286">
        <f t="shared" si="75"/>
        <v>0</v>
      </c>
      <c r="Q163" s="31">
        <f t="shared" si="75"/>
        <v>0</v>
      </c>
      <c r="R163" s="31">
        <f t="shared" si="75"/>
        <v>0</v>
      </c>
      <c r="S163" s="287">
        <f t="shared" si="74"/>
        <v>0</v>
      </c>
      <c r="T163" s="287">
        <f t="shared" si="74"/>
        <v>0</v>
      </c>
      <c r="U163" s="287">
        <f t="shared" si="74"/>
        <v>0</v>
      </c>
      <c r="V163" s="287"/>
      <c r="W163" s="287"/>
      <c r="X163" s="287"/>
      <c r="Y163" s="287"/>
      <c r="Z163" s="287"/>
    </row>
    <row r="164" spans="1:26" ht="39.75" customHeight="1">
      <c r="A164" s="30" t="s">
        <v>634</v>
      </c>
      <c r="B164" s="307" t="s">
        <v>910</v>
      </c>
      <c r="C164" s="30" t="s">
        <v>688</v>
      </c>
      <c r="D164" s="30" t="s">
        <v>284</v>
      </c>
      <c r="E164" s="354" t="s">
        <v>1348</v>
      </c>
      <c r="F164" s="33" t="s">
        <v>668</v>
      </c>
      <c r="G164" s="31">
        <v>716100</v>
      </c>
      <c r="H164" s="31">
        <v>716100</v>
      </c>
      <c r="I164" s="31">
        <v>716100</v>
      </c>
      <c r="J164" s="286"/>
      <c r="K164" s="31"/>
      <c r="L164" s="31"/>
      <c r="M164" s="286">
        <v>716100</v>
      </c>
      <c r="N164" s="31">
        <v>716100</v>
      </c>
      <c r="O164" s="31">
        <v>716100</v>
      </c>
      <c r="P164" s="286"/>
      <c r="Q164" s="31"/>
      <c r="R164" s="31"/>
      <c r="S164" s="287">
        <f t="shared" si="74"/>
        <v>0</v>
      </c>
      <c r="T164" s="287">
        <f t="shared" si="74"/>
        <v>0</v>
      </c>
      <c r="U164" s="287">
        <f t="shared" si="74"/>
        <v>0</v>
      </c>
      <c r="V164" s="287"/>
      <c r="W164" s="287"/>
      <c r="X164" s="287"/>
      <c r="Y164" s="287"/>
      <c r="Z164" s="287"/>
    </row>
    <row r="165" spans="1:26" ht="99" customHeight="1">
      <c r="A165" s="30" t="s">
        <v>635</v>
      </c>
      <c r="B165" s="32" t="s">
        <v>1196</v>
      </c>
      <c r="C165" s="30" t="s">
        <v>688</v>
      </c>
      <c r="D165" s="30" t="s">
        <v>284</v>
      </c>
      <c r="E165" s="30" t="s">
        <v>87</v>
      </c>
      <c r="F165" s="33"/>
      <c r="G165" s="31">
        <f aca="true" t="shared" si="76" ref="G165:R166">G166</f>
        <v>85000</v>
      </c>
      <c r="H165" s="31">
        <f t="shared" si="76"/>
        <v>85000</v>
      </c>
      <c r="I165" s="31">
        <f t="shared" si="76"/>
        <v>85000</v>
      </c>
      <c r="J165" s="286">
        <f t="shared" si="76"/>
        <v>85000</v>
      </c>
      <c r="K165" s="31">
        <f t="shared" si="76"/>
        <v>85000</v>
      </c>
      <c r="L165" s="31">
        <f t="shared" si="76"/>
        <v>85000</v>
      </c>
      <c r="M165" s="286">
        <f t="shared" si="76"/>
        <v>0</v>
      </c>
      <c r="N165" s="31">
        <f t="shared" si="76"/>
        <v>0</v>
      </c>
      <c r="O165" s="31">
        <f t="shared" si="76"/>
        <v>0</v>
      </c>
      <c r="P165" s="286">
        <f t="shared" si="76"/>
        <v>0</v>
      </c>
      <c r="Q165" s="31">
        <f t="shared" si="76"/>
        <v>0</v>
      </c>
      <c r="R165" s="31">
        <f t="shared" si="76"/>
        <v>0</v>
      </c>
      <c r="S165" s="287">
        <f t="shared" si="74"/>
        <v>0</v>
      </c>
      <c r="T165" s="287">
        <f t="shared" si="74"/>
        <v>0</v>
      </c>
      <c r="U165" s="287">
        <f t="shared" si="74"/>
        <v>0</v>
      </c>
      <c r="V165" s="287"/>
      <c r="W165" s="287"/>
      <c r="X165" s="287"/>
      <c r="Y165" s="287"/>
      <c r="Z165" s="287"/>
    </row>
    <row r="166" spans="1:26" ht="12.75" customHeight="1">
      <c r="A166" s="30" t="s">
        <v>636</v>
      </c>
      <c r="B166" s="32" t="s">
        <v>30</v>
      </c>
      <c r="C166" s="30" t="s">
        <v>688</v>
      </c>
      <c r="D166" s="30" t="s">
        <v>284</v>
      </c>
      <c r="E166" s="30" t="s">
        <v>87</v>
      </c>
      <c r="F166" s="33" t="s">
        <v>29</v>
      </c>
      <c r="G166" s="31">
        <f t="shared" si="76"/>
        <v>85000</v>
      </c>
      <c r="H166" s="31">
        <f t="shared" si="76"/>
        <v>85000</v>
      </c>
      <c r="I166" s="31">
        <f t="shared" si="76"/>
        <v>85000</v>
      </c>
      <c r="J166" s="286">
        <f t="shared" si="76"/>
        <v>85000</v>
      </c>
      <c r="K166" s="31">
        <f t="shared" si="76"/>
        <v>85000</v>
      </c>
      <c r="L166" s="31">
        <f t="shared" si="76"/>
        <v>85000</v>
      </c>
      <c r="M166" s="286">
        <f t="shared" si="76"/>
        <v>0</v>
      </c>
      <c r="N166" s="31">
        <f t="shared" si="76"/>
        <v>0</v>
      </c>
      <c r="O166" s="31">
        <f t="shared" si="76"/>
        <v>0</v>
      </c>
      <c r="P166" s="286">
        <f t="shared" si="76"/>
        <v>0</v>
      </c>
      <c r="Q166" s="31">
        <f t="shared" si="76"/>
        <v>0</v>
      </c>
      <c r="R166" s="31">
        <f t="shared" si="76"/>
        <v>0</v>
      </c>
      <c r="S166" s="287">
        <f t="shared" si="74"/>
        <v>0</v>
      </c>
      <c r="T166" s="287">
        <f t="shared" si="74"/>
        <v>0</v>
      </c>
      <c r="U166" s="287">
        <f t="shared" si="74"/>
        <v>0</v>
      </c>
      <c r="V166" s="287"/>
      <c r="W166" s="287"/>
      <c r="X166" s="287"/>
      <c r="Y166" s="287"/>
      <c r="Z166" s="287"/>
    </row>
    <row r="167" spans="1:26" ht="39.75" customHeight="1">
      <c r="A167" s="30" t="s">
        <v>1008</v>
      </c>
      <c r="B167" s="307" t="s">
        <v>910</v>
      </c>
      <c r="C167" s="30" t="s">
        <v>688</v>
      </c>
      <c r="D167" s="30" t="s">
        <v>284</v>
      </c>
      <c r="E167" s="30" t="s">
        <v>87</v>
      </c>
      <c r="F167" s="33" t="s">
        <v>668</v>
      </c>
      <c r="G167" s="31">
        <v>85000</v>
      </c>
      <c r="H167" s="31">
        <v>85000</v>
      </c>
      <c r="I167" s="31">
        <v>85000</v>
      </c>
      <c r="J167" s="286">
        <v>85000</v>
      </c>
      <c r="K167" s="31">
        <v>85000</v>
      </c>
      <c r="L167" s="31">
        <v>85000</v>
      </c>
      <c r="M167" s="286"/>
      <c r="N167" s="31"/>
      <c r="O167" s="31"/>
      <c r="P167" s="286"/>
      <c r="Q167" s="31"/>
      <c r="R167" s="31"/>
      <c r="S167" s="287">
        <f t="shared" si="74"/>
        <v>0</v>
      </c>
      <c r="T167" s="287">
        <f t="shared" si="74"/>
        <v>0</v>
      </c>
      <c r="U167" s="287">
        <f t="shared" si="74"/>
        <v>0</v>
      </c>
      <c r="V167" s="287"/>
      <c r="W167" s="287"/>
      <c r="X167" s="287"/>
      <c r="Y167" s="287"/>
      <c r="Z167" s="287"/>
    </row>
    <row r="168" spans="1:26" ht="79.5" customHeight="1">
      <c r="A168" s="30" t="s">
        <v>1009</v>
      </c>
      <c r="B168" s="300" t="s">
        <v>1197</v>
      </c>
      <c r="C168" s="30" t="s">
        <v>688</v>
      </c>
      <c r="D168" s="30" t="s">
        <v>284</v>
      </c>
      <c r="E168" s="30" t="s">
        <v>981</v>
      </c>
      <c r="F168" s="30"/>
      <c r="G168" s="31">
        <f aca="true" t="shared" si="77" ref="G168:R169">G169</f>
        <v>115000</v>
      </c>
      <c r="H168" s="31">
        <f t="shared" si="77"/>
        <v>115000</v>
      </c>
      <c r="I168" s="31">
        <f t="shared" si="77"/>
        <v>115000</v>
      </c>
      <c r="J168" s="286">
        <f t="shared" si="77"/>
        <v>115000</v>
      </c>
      <c r="K168" s="31">
        <f t="shared" si="77"/>
        <v>115000</v>
      </c>
      <c r="L168" s="31">
        <f t="shared" si="77"/>
        <v>115000</v>
      </c>
      <c r="M168" s="286">
        <f t="shared" si="77"/>
        <v>0</v>
      </c>
      <c r="N168" s="31">
        <f t="shared" si="77"/>
        <v>0</v>
      </c>
      <c r="O168" s="31">
        <f t="shared" si="77"/>
        <v>0</v>
      </c>
      <c r="P168" s="286">
        <f t="shared" si="77"/>
        <v>0</v>
      </c>
      <c r="Q168" s="31">
        <f t="shared" si="77"/>
        <v>0</v>
      </c>
      <c r="R168" s="31">
        <f t="shared" si="77"/>
        <v>0</v>
      </c>
      <c r="S168" s="287">
        <f t="shared" si="74"/>
        <v>0</v>
      </c>
      <c r="T168" s="287">
        <f t="shared" si="74"/>
        <v>0</v>
      </c>
      <c r="U168" s="287">
        <f t="shared" si="74"/>
        <v>0</v>
      </c>
      <c r="V168" s="287"/>
      <c r="W168" s="287"/>
      <c r="X168" s="287"/>
      <c r="Y168" s="287"/>
      <c r="Z168" s="287"/>
    </row>
    <row r="169" spans="1:26" ht="12.75" customHeight="1">
      <c r="A169" s="30" t="s">
        <v>637</v>
      </c>
      <c r="B169" s="32" t="s">
        <v>30</v>
      </c>
      <c r="C169" s="30" t="s">
        <v>688</v>
      </c>
      <c r="D169" s="30" t="s">
        <v>284</v>
      </c>
      <c r="E169" s="30" t="s">
        <v>981</v>
      </c>
      <c r="F169" s="30" t="s">
        <v>29</v>
      </c>
      <c r="G169" s="31">
        <f t="shared" si="77"/>
        <v>115000</v>
      </c>
      <c r="H169" s="31">
        <f t="shared" si="77"/>
        <v>115000</v>
      </c>
      <c r="I169" s="31">
        <f t="shared" si="77"/>
        <v>115000</v>
      </c>
      <c r="J169" s="286">
        <f t="shared" si="77"/>
        <v>115000</v>
      </c>
      <c r="K169" s="31">
        <f t="shared" si="77"/>
        <v>115000</v>
      </c>
      <c r="L169" s="31">
        <f t="shared" si="77"/>
        <v>115000</v>
      </c>
      <c r="M169" s="286">
        <f t="shared" si="77"/>
        <v>0</v>
      </c>
      <c r="N169" s="31">
        <f t="shared" si="77"/>
        <v>0</v>
      </c>
      <c r="O169" s="31">
        <f t="shared" si="77"/>
        <v>0</v>
      </c>
      <c r="P169" s="286">
        <f t="shared" si="77"/>
        <v>0</v>
      </c>
      <c r="Q169" s="31">
        <f t="shared" si="77"/>
        <v>0</v>
      </c>
      <c r="R169" s="31">
        <f t="shared" si="77"/>
        <v>0</v>
      </c>
      <c r="S169" s="287">
        <f t="shared" si="74"/>
        <v>0</v>
      </c>
      <c r="T169" s="287">
        <f t="shared" si="74"/>
        <v>0</v>
      </c>
      <c r="U169" s="287">
        <f t="shared" si="74"/>
        <v>0</v>
      </c>
      <c r="V169" s="287"/>
      <c r="W169" s="287"/>
      <c r="X169" s="287"/>
      <c r="Y169" s="287"/>
      <c r="Z169" s="287"/>
    </row>
    <row r="170" spans="1:26" ht="39.75" customHeight="1">
      <c r="A170" s="30" t="s">
        <v>638</v>
      </c>
      <c r="B170" s="307" t="s">
        <v>910</v>
      </c>
      <c r="C170" s="30" t="s">
        <v>688</v>
      </c>
      <c r="D170" s="30" t="s">
        <v>284</v>
      </c>
      <c r="E170" s="30" t="s">
        <v>981</v>
      </c>
      <c r="F170" s="30" t="s">
        <v>668</v>
      </c>
      <c r="G170" s="31">
        <v>115000</v>
      </c>
      <c r="H170" s="31">
        <v>115000</v>
      </c>
      <c r="I170" s="31">
        <v>115000</v>
      </c>
      <c r="J170" s="286">
        <v>115000</v>
      </c>
      <c r="K170" s="31">
        <v>115000</v>
      </c>
      <c r="L170" s="31">
        <v>115000</v>
      </c>
      <c r="M170" s="286"/>
      <c r="N170" s="31"/>
      <c r="O170" s="31"/>
      <c r="P170" s="286"/>
      <c r="Q170" s="31"/>
      <c r="R170" s="31"/>
      <c r="S170" s="287">
        <f t="shared" si="74"/>
        <v>0</v>
      </c>
      <c r="T170" s="287">
        <f t="shared" si="74"/>
        <v>0</v>
      </c>
      <c r="U170" s="287">
        <f t="shared" si="74"/>
        <v>0</v>
      </c>
      <c r="V170" s="287"/>
      <c r="W170" s="287"/>
      <c r="X170" s="287"/>
      <c r="Y170" s="287"/>
      <c r="Z170" s="287"/>
    </row>
    <row r="171" spans="1:26" ht="12.75" customHeight="1">
      <c r="A171" s="30" t="s">
        <v>639</v>
      </c>
      <c r="B171" s="55" t="s">
        <v>369</v>
      </c>
      <c r="C171" s="30" t="s">
        <v>688</v>
      </c>
      <c r="D171" s="30" t="s">
        <v>11</v>
      </c>
      <c r="E171" s="30"/>
      <c r="F171" s="33"/>
      <c r="G171" s="31">
        <f>G178+G172</f>
        <v>6967200</v>
      </c>
      <c r="H171" s="31">
        <f aca="true" t="shared" si="78" ref="H171:R171">H178+H172</f>
        <v>6967200</v>
      </c>
      <c r="I171" s="31">
        <f t="shared" si="78"/>
        <v>6967200</v>
      </c>
      <c r="J171" s="286">
        <f t="shared" si="78"/>
        <v>62000</v>
      </c>
      <c r="K171" s="31">
        <f t="shared" si="78"/>
        <v>62000</v>
      </c>
      <c r="L171" s="31">
        <f t="shared" si="78"/>
        <v>62000</v>
      </c>
      <c r="M171" s="286">
        <f t="shared" si="78"/>
        <v>6905200</v>
      </c>
      <c r="N171" s="31">
        <f t="shared" si="78"/>
        <v>6905200</v>
      </c>
      <c r="O171" s="31">
        <f t="shared" si="78"/>
        <v>6905200</v>
      </c>
      <c r="P171" s="286">
        <f t="shared" si="78"/>
        <v>0</v>
      </c>
      <c r="Q171" s="31">
        <f t="shared" si="78"/>
        <v>0</v>
      </c>
      <c r="R171" s="31">
        <f t="shared" si="78"/>
        <v>0</v>
      </c>
      <c r="S171" s="287">
        <f t="shared" si="74"/>
        <v>0</v>
      </c>
      <c r="T171" s="287">
        <f t="shared" si="74"/>
        <v>0</v>
      </c>
      <c r="U171" s="287">
        <f t="shared" si="74"/>
        <v>0</v>
      </c>
      <c r="V171" s="287"/>
      <c r="W171" s="287"/>
      <c r="X171" s="287"/>
      <c r="Y171" s="287"/>
      <c r="Z171" s="287"/>
    </row>
    <row r="172" spans="1:26" ht="12.75" customHeight="1">
      <c r="A172" s="30" t="s">
        <v>640</v>
      </c>
      <c r="B172" s="55" t="s">
        <v>800</v>
      </c>
      <c r="C172" s="30" t="s">
        <v>688</v>
      </c>
      <c r="D172" s="30" t="s">
        <v>801</v>
      </c>
      <c r="E172" s="30"/>
      <c r="F172" s="33"/>
      <c r="G172" s="31">
        <f aca="true" t="shared" si="79" ref="G172:R176">G173</f>
        <v>62000</v>
      </c>
      <c r="H172" s="31">
        <f t="shared" si="79"/>
        <v>62000</v>
      </c>
      <c r="I172" s="31">
        <f t="shared" si="79"/>
        <v>62000</v>
      </c>
      <c r="J172" s="286">
        <f t="shared" si="79"/>
        <v>62000</v>
      </c>
      <c r="K172" s="31">
        <f t="shared" si="79"/>
        <v>62000</v>
      </c>
      <c r="L172" s="31">
        <f t="shared" si="79"/>
        <v>62000</v>
      </c>
      <c r="M172" s="286">
        <f t="shared" si="79"/>
        <v>0</v>
      </c>
      <c r="N172" s="31">
        <f t="shared" si="79"/>
        <v>0</v>
      </c>
      <c r="O172" s="31">
        <f t="shared" si="79"/>
        <v>0</v>
      </c>
      <c r="P172" s="286">
        <f t="shared" si="79"/>
        <v>0</v>
      </c>
      <c r="Q172" s="31">
        <f t="shared" si="79"/>
        <v>0</v>
      </c>
      <c r="R172" s="31">
        <f t="shared" si="79"/>
        <v>0</v>
      </c>
      <c r="S172" s="287">
        <f t="shared" si="74"/>
        <v>0</v>
      </c>
      <c r="T172" s="287">
        <f t="shared" si="74"/>
        <v>0</v>
      </c>
      <c r="U172" s="287">
        <f t="shared" si="74"/>
        <v>0</v>
      </c>
      <c r="V172" s="287"/>
      <c r="W172" s="287"/>
      <c r="X172" s="287"/>
      <c r="Y172" s="287"/>
      <c r="Z172" s="287"/>
    </row>
    <row r="173" spans="1:26" ht="26.25" customHeight="1">
      <c r="A173" s="30" t="s">
        <v>641</v>
      </c>
      <c r="B173" s="55" t="s">
        <v>428</v>
      </c>
      <c r="C173" s="30" t="s">
        <v>688</v>
      </c>
      <c r="D173" s="30" t="s">
        <v>801</v>
      </c>
      <c r="E173" s="30" t="s">
        <v>88</v>
      </c>
      <c r="F173" s="33"/>
      <c r="G173" s="31">
        <f t="shared" si="79"/>
        <v>62000</v>
      </c>
      <c r="H173" s="31">
        <f t="shared" si="79"/>
        <v>62000</v>
      </c>
      <c r="I173" s="31">
        <f t="shared" si="79"/>
        <v>62000</v>
      </c>
      <c r="J173" s="286">
        <f t="shared" si="79"/>
        <v>62000</v>
      </c>
      <c r="K173" s="31">
        <f t="shared" si="79"/>
        <v>62000</v>
      </c>
      <c r="L173" s="31">
        <f t="shared" si="79"/>
        <v>62000</v>
      </c>
      <c r="M173" s="286">
        <f t="shared" si="79"/>
        <v>0</v>
      </c>
      <c r="N173" s="31">
        <f t="shared" si="79"/>
        <v>0</v>
      </c>
      <c r="O173" s="31">
        <f t="shared" si="79"/>
        <v>0</v>
      </c>
      <c r="P173" s="286">
        <f t="shared" si="79"/>
        <v>0</v>
      </c>
      <c r="Q173" s="31">
        <f t="shared" si="79"/>
        <v>0</v>
      </c>
      <c r="R173" s="31">
        <f t="shared" si="79"/>
        <v>0</v>
      </c>
      <c r="S173" s="287">
        <f t="shared" si="74"/>
        <v>0</v>
      </c>
      <c r="T173" s="287">
        <f t="shared" si="74"/>
        <v>0</v>
      </c>
      <c r="U173" s="287">
        <f t="shared" si="74"/>
        <v>0</v>
      </c>
      <c r="V173" s="287"/>
      <c r="W173" s="287"/>
      <c r="X173" s="287"/>
      <c r="Y173" s="287"/>
      <c r="Z173" s="287"/>
    </row>
    <row r="174" spans="1:26" ht="26.25" customHeight="1">
      <c r="A174" s="30" t="s">
        <v>642</v>
      </c>
      <c r="B174" s="55" t="s">
        <v>5</v>
      </c>
      <c r="C174" s="30" t="s">
        <v>688</v>
      </c>
      <c r="D174" s="30" t="s">
        <v>801</v>
      </c>
      <c r="E174" s="30" t="s">
        <v>89</v>
      </c>
      <c r="F174" s="33"/>
      <c r="G174" s="31">
        <f t="shared" si="79"/>
        <v>62000</v>
      </c>
      <c r="H174" s="31">
        <f t="shared" si="79"/>
        <v>62000</v>
      </c>
      <c r="I174" s="31">
        <f t="shared" si="79"/>
        <v>62000</v>
      </c>
      <c r="J174" s="286">
        <f t="shared" si="79"/>
        <v>62000</v>
      </c>
      <c r="K174" s="31">
        <f t="shared" si="79"/>
        <v>62000</v>
      </c>
      <c r="L174" s="31">
        <f t="shared" si="79"/>
        <v>62000</v>
      </c>
      <c r="M174" s="286">
        <f t="shared" si="79"/>
        <v>0</v>
      </c>
      <c r="N174" s="31">
        <f t="shared" si="79"/>
        <v>0</v>
      </c>
      <c r="O174" s="31">
        <f t="shared" si="79"/>
        <v>0</v>
      </c>
      <c r="P174" s="286">
        <f t="shared" si="79"/>
        <v>0</v>
      </c>
      <c r="Q174" s="31">
        <f t="shared" si="79"/>
        <v>0</v>
      </c>
      <c r="R174" s="31">
        <f t="shared" si="79"/>
        <v>0</v>
      </c>
      <c r="S174" s="287">
        <f t="shared" si="74"/>
        <v>0</v>
      </c>
      <c r="T174" s="287">
        <f t="shared" si="74"/>
        <v>0</v>
      </c>
      <c r="U174" s="287">
        <f t="shared" si="74"/>
        <v>0</v>
      </c>
      <c r="V174" s="287"/>
      <c r="W174" s="287"/>
      <c r="X174" s="287"/>
      <c r="Y174" s="287"/>
      <c r="Z174" s="287"/>
    </row>
    <row r="175" spans="1:26" ht="66" customHeight="1">
      <c r="A175" s="30" t="s">
        <v>643</v>
      </c>
      <c r="B175" s="300" t="s">
        <v>802</v>
      </c>
      <c r="C175" s="30" t="s">
        <v>688</v>
      </c>
      <c r="D175" s="30" t="s">
        <v>801</v>
      </c>
      <c r="E175" s="30" t="s">
        <v>803</v>
      </c>
      <c r="F175" s="33"/>
      <c r="G175" s="31">
        <f t="shared" si="79"/>
        <v>62000</v>
      </c>
      <c r="H175" s="31">
        <f t="shared" si="79"/>
        <v>62000</v>
      </c>
      <c r="I175" s="31">
        <f t="shared" si="79"/>
        <v>62000</v>
      </c>
      <c r="J175" s="286">
        <f t="shared" si="79"/>
        <v>62000</v>
      </c>
      <c r="K175" s="31">
        <f t="shared" si="79"/>
        <v>62000</v>
      </c>
      <c r="L175" s="31">
        <f t="shared" si="79"/>
        <v>62000</v>
      </c>
      <c r="M175" s="286">
        <f t="shared" si="79"/>
        <v>0</v>
      </c>
      <c r="N175" s="31">
        <f t="shared" si="79"/>
        <v>0</v>
      </c>
      <c r="O175" s="31">
        <f t="shared" si="79"/>
        <v>0</v>
      </c>
      <c r="P175" s="286">
        <f t="shared" si="79"/>
        <v>0</v>
      </c>
      <c r="Q175" s="31">
        <f t="shared" si="79"/>
        <v>0</v>
      </c>
      <c r="R175" s="31">
        <f t="shared" si="79"/>
        <v>0</v>
      </c>
      <c r="S175" s="287">
        <f t="shared" si="74"/>
        <v>0</v>
      </c>
      <c r="T175" s="287">
        <f t="shared" si="74"/>
        <v>0</v>
      </c>
      <c r="U175" s="287">
        <f t="shared" si="74"/>
        <v>0</v>
      </c>
      <c r="V175" s="287"/>
      <c r="W175" s="287"/>
      <c r="X175" s="287"/>
      <c r="Y175" s="287"/>
      <c r="Z175" s="287"/>
    </row>
    <row r="176" spans="1:26" ht="39.75" customHeight="1">
      <c r="A176" s="30" t="s">
        <v>644</v>
      </c>
      <c r="B176" s="32" t="s">
        <v>913</v>
      </c>
      <c r="C176" s="30" t="s">
        <v>688</v>
      </c>
      <c r="D176" s="30" t="s">
        <v>801</v>
      </c>
      <c r="E176" s="30" t="s">
        <v>803</v>
      </c>
      <c r="F176" s="33" t="s">
        <v>142</v>
      </c>
      <c r="G176" s="31">
        <f t="shared" si="79"/>
        <v>62000</v>
      </c>
      <c r="H176" s="31">
        <f t="shared" si="79"/>
        <v>62000</v>
      </c>
      <c r="I176" s="31">
        <f t="shared" si="79"/>
        <v>62000</v>
      </c>
      <c r="J176" s="286">
        <f t="shared" si="79"/>
        <v>62000</v>
      </c>
      <c r="K176" s="31">
        <f t="shared" si="79"/>
        <v>62000</v>
      </c>
      <c r="L176" s="31">
        <f t="shared" si="79"/>
        <v>62000</v>
      </c>
      <c r="M176" s="286">
        <f t="shared" si="79"/>
        <v>0</v>
      </c>
      <c r="N176" s="31">
        <f t="shared" si="79"/>
        <v>0</v>
      </c>
      <c r="O176" s="31">
        <f t="shared" si="79"/>
        <v>0</v>
      </c>
      <c r="P176" s="286">
        <f t="shared" si="79"/>
        <v>0</v>
      </c>
      <c r="Q176" s="31">
        <f t="shared" si="79"/>
        <v>0</v>
      </c>
      <c r="R176" s="31">
        <f t="shared" si="79"/>
        <v>0</v>
      </c>
      <c r="S176" s="287">
        <f t="shared" si="74"/>
        <v>0</v>
      </c>
      <c r="T176" s="287">
        <f t="shared" si="74"/>
        <v>0</v>
      </c>
      <c r="U176" s="287">
        <f t="shared" si="74"/>
        <v>0</v>
      </c>
      <c r="V176" s="287"/>
      <c r="W176" s="287"/>
      <c r="X176" s="287"/>
      <c r="Y176" s="287"/>
      <c r="Z176" s="287"/>
    </row>
    <row r="177" spans="1:26" ht="26.25" customHeight="1">
      <c r="A177" s="30" t="s">
        <v>645</v>
      </c>
      <c r="B177" s="32" t="s">
        <v>379</v>
      </c>
      <c r="C177" s="30" t="s">
        <v>688</v>
      </c>
      <c r="D177" s="30" t="s">
        <v>801</v>
      </c>
      <c r="E177" s="30" t="s">
        <v>803</v>
      </c>
      <c r="F177" s="33" t="s">
        <v>694</v>
      </c>
      <c r="G177" s="31">
        <v>62000</v>
      </c>
      <c r="H177" s="31">
        <v>62000</v>
      </c>
      <c r="I177" s="31">
        <v>62000</v>
      </c>
      <c r="J177" s="286">
        <v>62000</v>
      </c>
      <c r="K177" s="31">
        <v>62000</v>
      </c>
      <c r="L177" s="31">
        <v>62000</v>
      </c>
      <c r="M177" s="286"/>
      <c r="N177" s="31"/>
      <c r="O177" s="31"/>
      <c r="P177" s="286"/>
      <c r="Q177" s="31"/>
      <c r="R177" s="31"/>
      <c r="S177" s="287">
        <f t="shared" si="74"/>
        <v>0</v>
      </c>
      <c r="T177" s="287">
        <f t="shared" si="74"/>
        <v>0</v>
      </c>
      <c r="U177" s="287">
        <f t="shared" si="74"/>
        <v>0</v>
      </c>
      <c r="V177" s="287"/>
      <c r="W177" s="287"/>
      <c r="X177" s="287"/>
      <c r="Y177" s="287"/>
      <c r="Z177" s="287"/>
    </row>
    <row r="178" spans="1:26" ht="12.75" customHeight="1">
      <c r="A178" s="30" t="s">
        <v>646</v>
      </c>
      <c r="B178" s="55" t="s">
        <v>551</v>
      </c>
      <c r="C178" s="30" t="s">
        <v>688</v>
      </c>
      <c r="D178" s="30" t="s">
        <v>562</v>
      </c>
      <c r="E178" s="30"/>
      <c r="F178" s="33"/>
      <c r="G178" s="31">
        <f aca="true" t="shared" si="80" ref="G178:R180">G179</f>
        <v>6905200</v>
      </c>
      <c r="H178" s="31">
        <f t="shared" si="80"/>
        <v>6905200</v>
      </c>
      <c r="I178" s="31">
        <f t="shared" si="80"/>
        <v>6905200</v>
      </c>
      <c r="J178" s="286">
        <f t="shared" si="80"/>
        <v>0</v>
      </c>
      <c r="K178" s="31">
        <f t="shared" si="80"/>
        <v>0</v>
      </c>
      <c r="L178" s="31">
        <f t="shared" si="80"/>
        <v>0</v>
      </c>
      <c r="M178" s="286">
        <f t="shared" si="80"/>
        <v>6905200</v>
      </c>
      <c r="N178" s="31">
        <f t="shared" si="80"/>
        <v>6905200</v>
      </c>
      <c r="O178" s="31">
        <f t="shared" si="80"/>
        <v>6905200</v>
      </c>
      <c r="P178" s="286">
        <f t="shared" si="80"/>
        <v>0</v>
      </c>
      <c r="Q178" s="31">
        <f t="shared" si="80"/>
        <v>0</v>
      </c>
      <c r="R178" s="31">
        <f t="shared" si="80"/>
        <v>0</v>
      </c>
      <c r="S178" s="287">
        <f t="shared" si="74"/>
        <v>0</v>
      </c>
      <c r="T178" s="287">
        <f t="shared" si="74"/>
        <v>0</v>
      </c>
      <c r="U178" s="287">
        <f t="shared" si="74"/>
        <v>0</v>
      </c>
      <c r="V178" s="287"/>
      <c r="W178" s="287"/>
      <c r="X178" s="287"/>
      <c r="Y178" s="287"/>
      <c r="Z178" s="287"/>
    </row>
    <row r="179" spans="1:26" ht="26.25" customHeight="1">
      <c r="A179" s="30" t="s">
        <v>676</v>
      </c>
      <c r="B179" s="55" t="s">
        <v>428</v>
      </c>
      <c r="C179" s="30" t="s">
        <v>688</v>
      </c>
      <c r="D179" s="30" t="s">
        <v>562</v>
      </c>
      <c r="E179" s="30" t="s">
        <v>88</v>
      </c>
      <c r="F179" s="33"/>
      <c r="G179" s="31">
        <f t="shared" si="80"/>
        <v>6905200</v>
      </c>
      <c r="H179" s="31">
        <f t="shared" si="80"/>
        <v>6905200</v>
      </c>
      <c r="I179" s="31">
        <f t="shared" si="80"/>
        <v>6905200</v>
      </c>
      <c r="J179" s="286">
        <f t="shared" si="80"/>
        <v>0</v>
      </c>
      <c r="K179" s="31">
        <f t="shared" si="80"/>
        <v>0</v>
      </c>
      <c r="L179" s="31">
        <f t="shared" si="80"/>
        <v>0</v>
      </c>
      <c r="M179" s="286">
        <f t="shared" si="80"/>
        <v>6905200</v>
      </c>
      <c r="N179" s="31">
        <f t="shared" si="80"/>
        <v>6905200</v>
      </c>
      <c r="O179" s="31">
        <f t="shared" si="80"/>
        <v>6905200</v>
      </c>
      <c r="P179" s="286">
        <f t="shared" si="80"/>
        <v>0</v>
      </c>
      <c r="Q179" s="31">
        <f t="shared" si="80"/>
        <v>0</v>
      </c>
      <c r="R179" s="31">
        <f t="shared" si="80"/>
        <v>0</v>
      </c>
      <c r="S179" s="287">
        <f t="shared" si="74"/>
        <v>0</v>
      </c>
      <c r="T179" s="287">
        <f t="shared" si="74"/>
        <v>0</v>
      </c>
      <c r="U179" s="287">
        <f t="shared" si="74"/>
        <v>0</v>
      </c>
      <c r="V179" s="287"/>
      <c r="W179" s="287"/>
      <c r="X179" s="287"/>
      <c r="Y179" s="287"/>
      <c r="Z179" s="287"/>
    </row>
    <row r="180" spans="1:26" ht="26.25" customHeight="1">
      <c r="A180" s="30" t="s">
        <v>677</v>
      </c>
      <c r="B180" s="55" t="s">
        <v>5</v>
      </c>
      <c r="C180" s="30" t="s">
        <v>688</v>
      </c>
      <c r="D180" s="30" t="s">
        <v>562</v>
      </c>
      <c r="E180" s="30" t="s">
        <v>89</v>
      </c>
      <c r="F180" s="33"/>
      <c r="G180" s="31">
        <f>G181</f>
        <v>6905200</v>
      </c>
      <c r="H180" s="31">
        <f t="shared" si="80"/>
        <v>6905200</v>
      </c>
      <c r="I180" s="31">
        <f t="shared" si="80"/>
        <v>6905200</v>
      </c>
      <c r="J180" s="286">
        <f t="shared" si="80"/>
        <v>0</v>
      </c>
      <c r="K180" s="31">
        <f t="shared" si="80"/>
        <v>0</v>
      </c>
      <c r="L180" s="31">
        <f t="shared" si="80"/>
        <v>0</v>
      </c>
      <c r="M180" s="286">
        <f t="shared" si="80"/>
        <v>6905200</v>
      </c>
      <c r="N180" s="31">
        <f t="shared" si="80"/>
        <v>6905200</v>
      </c>
      <c r="O180" s="31">
        <f t="shared" si="80"/>
        <v>6905200</v>
      </c>
      <c r="P180" s="286">
        <f t="shared" si="80"/>
        <v>0</v>
      </c>
      <c r="Q180" s="31">
        <f t="shared" si="80"/>
        <v>0</v>
      </c>
      <c r="R180" s="31">
        <f t="shared" si="80"/>
        <v>0</v>
      </c>
      <c r="S180" s="287">
        <f t="shared" si="74"/>
        <v>0</v>
      </c>
      <c r="T180" s="287">
        <f t="shared" si="74"/>
        <v>0</v>
      </c>
      <c r="U180" s="287">
        <f t="shared" si="74"/>
        <v>0</v>
      </c>
      <c r="V180" s="287"/>
      <c r="W180" s="287"/>
      <c r="X180" s="287"/>
      <c r="Y180" s="287"/>
      <c r="Z180" s="287"/>
    </row>
    <row r="181" spans="1:26" ht="78.75" customHeight="1">
      <c r="A181" s="30" t="s">
        <v>678</v>
      </c>
      <c r="B181" s="300" t="s">
        <v>555</v>
      </c>
      <c r="C181" s="30" t="s">
        <v>688</v>
      </c>
      <c r="D181" s="30" t="s">
        <v>562</v>
      </c>
      <c r="E181" s="30" t="s">
        <v>556</v>
      </c>
      <c r="F181" s="33"/>
      <c r="G181" s="31">
        <f aca="true" t="shared" si="81" ref="G181:R182">G182</f>
        <v>6905200</v>
      </c>
      <c r="H181" s="31">
        <f t="shared" si="81"/>
        <v>6905200</v>
      </c>
      <c r="I181" s="31">
        <f t="shared" si="81"/>
        <v>6905200</v>
      </c>
      <c r="J181" s="286">
        <f t="shared" si="81"/>
        <v>0</v>
      </c>
      <c r="K181" s="31">
        <f t="shared" si="81"/>
        <v>0</v>
      </c>
      <c r="L181" s="31">
        <f t="shared" si="81"/>
        <v>0</v>
      </c>
      <c r="M181" s="286">
        <f t="shared" si="81"/>
        <v>6905200</v>
      </c>
      <c r="N181" s="31">
        <f t="shared" si="81"/>
        <v>6905200</v>
      </c>
      <c r="O181" s="31">
        <f t="shared" si="81"/>
        <v>6905200</v>
      </c>
      <c r="P181" s="286">
        <f t="shared" si="81"/>
        <v>0</v>
      </c>
      <c r="Q181" s="31">
        <f t="shared" si="81"/>
        <v>0</v>
      </c>
      <c r="R181" s="31">
        <f t="shared" si="81"/>
        <v>0</v>
      </c>
      <c r="S181" s="287">
        <f t="shared" si="74"/>
        <v>0</v>
      </c>
      <c r="T181" s="287">
        <f t="shared" si="74"/>
        <v>0</v>
      </c>
      <c r="U181" s="287">
        <f t="shared" si="74"/>
        <v>0</v>
      </c>
      <c r="V181" s="287"/>
      <c r="W181" s="287"/>
      <c r="X181" s="287"/>
      <c r="Y181" s="287"/>
      <c r="Z181" s="287"/>
    </row>
    <row r="182" spans="1:26" ht="12.75" customHeight="1">
      <c r="A182" s="30" t="s">
        <v>647</v>
      </c>
      <c r="B182" s="32" t="s">
        <v>30</v>
      </c>
      <c r="C182" s="30" t="s">
        <v>688</v>
      </c>
      <c r="D182" s="30" t="s">
        <v>562</v>
      </c>
      <c r="E182" s="30" t="s">
        <v>556</v>
      </c>
      <c r="F182" s="33" t="s">
        <v>29</v>
      </c>
      <c r="G182" s="31">
        <f t="shared" si="81"/>
        <v>6905200</v>
      </c>
      <c r="H182" s="31">
        <f t="shared" si="81"/>
        <v>6905200</v>
      </c>
      <c r="I182" s="31">
        <f t="shared" si="81"/>
        <v>6905200</v>
      </c>
      <c r="J182" s="286">
        <f t="shared" si="81"/>
        <v>0</v>
      </c>
      <c r="K182" s="31">
        <f t="shared" si="81"/>
        <v>0</v>
      </c>
      <c r="L182" s="31">
        <f t="shared" si="81"/>
        <v>0</v>
      </c>
      <c r="M182" s="286">
        <f t="shared" si="81"/>
        <v>6905200</v>
      </c>
      <c r="N182" s="31">
        <f t="shared" si="81"/>
        <v>6905200</v>
      </c>
      <c r="O182" s="31">
        <f t="shared" si="81"/>
        <v>6905200</v>
      </c>
      <c r="P182" s="286">
        <f t="shared" si="81"/>
        <v>0</v>
      </c>
      <c r="Q182" s="31">
        <f t="shared" si="81"/>
        <v>0</v>
      </c>
      <c r="R182" s="31">
        <f t="shared" si="81"/>
        <v>0</v>
      </c>
      <c r="S182" s="287">
        <f t="shared" si="74"/>
        <v>0</v>
      </c>
      <c r="T182" s="287">
        <f t="shared" si="74"/>
        <v>0</v>
      </c>
      <c r="U182" s="287">
        <f t="shared" si="74"/>
        <v>0</v>
      </c>
      <c r="V182" s="287"/>
      <c r="W182" s="287"/>
      <c r="X182" s="287"/>
      <c r="Y182" s="287"/>
      <c r="Z182" s="287"/>
    </row>
    <row r="183" spans="1:26" ht="39.75" customHeight="1">
      <c r="A183" s="30" t="s">
        <v>648</v>
      </c>
      <c r="B183" s="307" t="s">
        <v>910</v>
      </c>
      <c r="C183" s="30" t="s">
        <v>688</v>
      </c>
      <c r="D183" s="30" t="s">
        <v>562</v>
      </c>
      <c r="E183" s="30" t="s">
        <v>556</v>
      </c>
      <c r="F183" s="33" t="s">
        <v>668</v>
      </c>
      <c r="G183" s="31">
        <v>6905200</v>
      </c>
      <c r="H183" s="31">
        <v>6905200</v>
      </c>
      <c r="I183" s="31">
        <v>6905200</v>
      </c>
      <c r="J183" s="286"/>
      <c r="K183" s="31"/>
      <c r="L183" s="31"/>
      <c r="M183" s="286">
        <v>6905200</v>
      </c>
      <c r="N183" s="31">
        <v>6905200</v>
      </c>
      <c r="O183" s="31">
        <v>6905200</v>
      </c>
      <c r="P183" s="286"/>
      <c r="Q183" s="31"/>
      <c r="R183" s="31"/>
      <c r="S183" s="287">
        <f t="shared" si="74"/>
        <v>0</v>
      </c>
      <c r="T183" s="287">
        <f t="shared" si="74"/>
        <v>0</v>
      </c>
      <c r="U183" s="287">
        <f t="shared" si="74"/>
        <v>0</v>
      </c>
      <c r="V183" s="287"/>
      <c r="W183" s="287"/>
      <c r="X183" s="287"/>
      <c r="Y183" s="287"/>
      <c r="Z183" s="287"/>
    </row>
    <row r="184" spans="1:26" ht="12.75" customHeight="1">
      <c r="A184" s="30" t="s">
        <v>649</v>
      </c>
      <c r="B184" s="55" t="s">
        <v>308</v>
      </c>
      <c r="C184" s="30" t="s">
        <v>688</v>
      </c>
      <c r="D184" s="30" t="s">
        <v>14</v>
      </c>
      <c r="E184" s="30"/>
      <c r="F184" s="33"/>
      <c r="G184" s="31">
        <f aca="true" t="shared" si="82" ref="G184:R184">G185+G194</f>
        <v>3101729.12</v>
      </c>
      <c r="H184" s="31">
        <f t="shared" si="82"/>
        <v>3101728.12</v>
      </c>
      <c r="I184" s="31">
        <f t="shared" si="82"/>
        <v>3101728.12</v>
      </c>
      <c r="J184" s="286">
        <f t="shared" si="82"/>
        <v>1583713</v>
      </c>
      <c r="K184" s="31">
        <f t="shared" si="82"/>
        <v>1583712</v>
      </c>
      <c r="L184" s="31">
        <f t="shared" si="82"/>
        <v>1583712</v>
      </c>
      <c r="M184" s="286">
        <f t="shared" si="82"/>
        <v>737200</v>
      </c>
      <c r="N184" s="31">
        <f t="shared" si="82"/>
        <v>737200</v>
      </c>
      <c r="O184" s="31">
        <f t="shared" si="82"/>
        <v>737200</v>
      </c>
      <c r="P184" s="286">
        <f t="shared" si="82"/>
        <v>780816.12</v>
      </c>
      <c r="Q184" s="31">
        <f t="shared" si="82"/>
        <v>780816.12</v>
      </c>
      <c r="R184" s="31">
        <f t="shared" si="82"/>
        <v>780816.12</v>
      </c>
      <c r="S184" s="287">
        <f t="shared" si="74"/>
        <v>0</v>
      </c>
      <c r="T184" s="287">
        <f t="shared" si="74"/>
        <v>0</v>
      </c>
      <c r="U184" s="287">
        <f t="shared" si="74"/>
        <v>0</v>
      </c>
      <c r="V184" s="287"/>
      <c r="W184" s="287"/>
      <c r="X184" s="287"/>
      <c r="Y184" s="287"/>
      <c r="Z184" s="287"/>
    </row>
    <row r="185" spans="1:26" ht="12.75" customHeight="1">
      <c r="A185" s="30" t="s">
        <v>650</v>
      </c>
      <c r="B185" s="310" t="s">
        <v>275</v>
      </c>
      <c r="C185" s="30" t="s">
        <v>688</v>
      </c>
      <c r="D185" s="292" t="s">
        <v>290</v>
      </c>
      <c r="E185" s="292"/>
      <c r="F185" s="292"/>
      <c r="G185" s="301">
        <f aca="true" t="shared" si="83" ref="G185:R186">G186</f>
        <v>2364529.12</v>
      </c>
      <c r="H185" s="301">
        <f t="shared" si="83"/>
        <v>2364528.12</v>
      </c>
      <c r="I185" s="301">
        <f t="shared" si="83"/>
        <v>2364528.12</v>
      </c>
      <c r="J185" s="302">
        <f t="shared" si="83"/>
        <v>1583713</v>
      </c>
      <c r="K185" s="301">
        <f t="shared" si="83"/>
        <v>1583712</v>
      </c>
      <c r="L185" s="301">
        <f t="shared" si="83"/>
        <v>1583712</v>
      </c>
      <c r="M185" s="302">
        <f t="shared" si="83"/>
        <v>0</v>
      </c>
      <c r="N185" s="301">
        <f t="shared" si="83"/>
        <v>0</v>
      </c>
      <c r="O185" s="301">
        <f t="shared" si="83"/>
        <v>0</v>
      </c>
      <c r="P185" s="302">
        <f t="shared" si="83"/>
        <v>780816.12</v>
      </c>
      <c r="Q185" s="301">
        <f t="shared" si="83"/>
        <v>780816.12</v>
      </c>
      <c r="R185" s="301">
        <f t="shared" si="83"/>
        <v>780816.12</v>
      </c>
      <c r="S185" s="287">
        <f t="shared" si="74"/>
        <v>0</v>
      </c>
      <c r="T185" s="287">
        <f t="shared" si="74"/>
        <v>0</v>
      </c>
      <c r="U185" s="287">
        <f t="shared" si="74"/>
        <v>0</v>
      </c>
      <c r="V185" s="287"/>
      <c r="W185" s="287"/>
      <c r="X185" s="287"/>
      <c r="Y185" s="287"/>
      <c r="Z185" s="287"/>
    </row>
    <row r="186" spans="1:26" ht="12.75" customHeight="1">
      <c r="A186" s="30" t="s">
        <v>651</v>
      </c>
      <c r="B186" s="29" t="s">
        <v>24</v>
      </c>
      <c r="C186" s="30" t="s">
        <v>688</v>
      </c>
      <c r="D186" s="292" t="s">
        <v>290</v>
      </c>
      <c r="E186" s="30" t="s">
        <v>63</v>
      </c>
      <c r="F186" s="292"/>
      <c r="G186" s="301">
        <f t="shared" si="83"/>
        <v>2364529.12</v>
      </c>
      <c r="H186" s="301">
        <f t="shared" si="83"/>
        <v>2364528.12</v>
      </c>
      <c r="I186" s="301">
        <f t="shared" si="83"/>
        <v>2364528.12</v>
      </c>
      <c r="J186" s="302">
        <f t="shared" si="83"/>
        <v>1583713</v>
      </c>
      <c r="K186" s="301">
        <f t="shared" si="83"/>
        <v>1583712</v>
      </c>
      <c r="L186" s="301">
        <f t="shared" si="83"/>
        <v>1583712</v>
      </c>
      <c r="M186" s="302">
        <f t="shared" si="83"/>
        <v>0</v>
      </c>
      <c r="N186" s="301">
        <f t="shared" si="83"/>
        <v>0</v>
      </c>
      <c r="O186" s="301">
        <f t="shared" si="83"/>
        <v>0</v>
      </c>
      <c r="P186" s="302">
        <f t="shared" si="83"/>
        <v>780816.12</v>
      </c>
      <c r="Q186" s="301">
        <f t="shared" si="83"/>
        <v>780816.12</v>
      </c>
      <c r="R186" s="301">
        <f t="shared" si="83"/>
        <v>780816.12</v>
      </c>
      <c r="S186" s="287">
        <f t="shared" si="74"/>
        <v>0</v>
      </c>
      <c r="T186" s="287">
        <f t="shared" si="74"/>
        <v>0</v>
      </c>
      <c r="U186" s="287">
        <f t="shared" si="74"/>
        <v>0</v>
      </c>
      <c r="V186" s="287"/>
      <c r="W186" s="287"/>
      <c r="X186" s="287"/>
      <c r="Y186" s="287"/>
      <c r="Z186" s="287"/>
    </row>
    <row r="187" spans="1:26" ht="12.75" customHeight="1">
      <c r="A187" s="30" t="s">
        <v>652</v>
      </c>
      <c r="B187" s="32" t="s">
        <v>730</v>
      </c>
      <c r="C187" s="30" t="s">
        <v>702</v>
      </c>
      <c r="D187" s="292" t="s">
        <v>290</v>
      </c>
      <c r="E187" s="30" t="s">
        <v>64</v>
      </c>
      <c r="F187" s="292"/>
      <c r="G187" s="301">
        <f aca="true" t="shared" si="84" ref="G187:R187">G188+G191</f>
        <v>2364529.12</v>
      </c>
      <c r="H187" s="301">
        <f t="shared" si="84"/>
        <v>2364528.12</v>
      </c>
      <c r="I187" s="301">
        <f t="shared" si="84"/>
        <v>2364528.12</v>
      </c>
      <c r="J187" s="302">
        <f t="shared" si="84"/>
        <v>1583713</v>
      </c>
      <c r="K187" s="301">
        <f t="shared" si="84"/>
        <v>1583712</v>
      </c>
      <c r="L187" s="301">
        <f t="shared" si="84"/>
        <v>1583712</v>
      </c>
      <c r="M187" s="302">
        <f t="shared" si="84"/>
        <v>0</v>
      </c>
      <c r="N187" s="301">
        <f t="shared" si="84"/>
        <v>0</v>
      </c>
      <c r="O187" s="301">
        <f t="shared" si="84"/>
        <v>0</v>
      </c>
      <c r="P187" s="302">
        <f t="shared" si="84"/>
        <v>780816.12</v>
      </c>
      <c r="Q187" s="301">
        <f t="shared" si="84"/>
        <v>780816.12</v>
      </c>
      <c r="R187" s="301">
        <f t="shared" si="84"/>
        <v>780816.12</v>
      </c>
      <c r="S187" s="287">
        <f t="shared" si="74"/>
        <v>0</v>
      </c>
      <c r="T187" s="287">
        <f t="shared" si="74"/>
        <v>0</v>
      </c>
      <c r="U187" s="287">
        <f t="shared" si="74"/>
        <v>0</v>
      </c>
      <c r="V187" s="287"/>
      <c r="W187" s="287"/>
      <c r="X187" s="287"/>
      <c r="Y187" s="287"/>
      <c r="Z187" s="287"/>
    </row>
    <row r="188" spans="1:26" ht="66" customHeight="1">
      <c r="A188" s="30" t="s">
        <v>653</v>
      </c>
      <c r="B188" s="291" t="s">
        <v>1100</v>
      </c>
      <c r="C188" s="30" t="s">
        <v>688</v>
      </c>
      <c r="D188" s="292" t="s">
        <v>290</v>
      </c>
      <c r="E188" s="292" t="s">
        <v>1102</v>
      </c>
      <c r="F188" s="292"/>
      <c r="G188" s="301">
        <f aca="true" t="shared" si="85" ref="G188:R189">G189</f>
        <v>1583713</v>
      </c>
      <c r="H188" s="301">
        <f t="shared" si="85"/>
        <v>1583712</v>
      </c>
      <c r="I188" s="301">
        <f t="shared" si="85"/>
        <v>1583712</v>
      </c>
      <c r="J188" s="302">
        <f t="shared" si="85"/>
        <v>1583713</v>
      </c>
      <c r="K188" s="301">
        <f t="shared" si="85"/>
        <v>1583712</v>
      </c>
      <c r="L188" s="301">
        <f t="shared" si="85"/>
        <v>1583712</v>
      </c>
      <c r="M188" s="302">
        <f t="shared" si="85"/>
        <v>0</v>
      </c>
      <c r="N188" s="301">
        <f t="shared" si="85"/>
        <v>0</v>
      </c>
      <c r="O188" s="301">
        <f t="shared" si="85"/>
        <v>0</v>
      </c>
      <c r="P188" s="302">
        <f t="shared" si="85"/>
        <v>0</v>
      </c>
      <c r="Q188" s="301">
        <f t="shared" si="85"/>
        <v>0</v>
      </c>
      <c r="R188" s="301">
        <f t="shared" si="85"/>
        <v>0</v>
      </c>
      <c r="S188" s="287">
        <f t="shared" si="74"/>
        <v>0</v>
      </c>
      <c r="T188" s="287">
        <f t="shared" si="74"/>
        <v>0</v>
      </c>
      <c r="U188" s="287">
        <f t="shared" si="74"/>
        <v>0</v>
      </c>
      <c r="V188" s="287"/>
      <c r="W188" s="287"/>
      <c r="X188" s="287"/>
      <c r="Y188" s="287"/>
      <c r="Z188" s="287"/>
    </row>
    <row r="189" spans="1:26" ht="12.75" customHeight="1">
      <c r="A189" s="30" t="s">
        <v>163</v>
      </c>
      <c r="B189" s="32" t="s">
        <v>35</v>
      </c>
      <c r="C189" s="30" t="s">
        <v>688</v>
      </c>
      <c r="D189" s="292" t="s">
        <v>290</v>
      </c>
      <c r="E189" s="292" t="s">
        <v>1102</v>
      </c>
      <c r="F189" s="292" t="s">
        <v>155</v>
      </c>
      <c r="G189" s="301">
        <f t="shared" si="85"/>
        <v>1583713</v>
      </c>
      <c r="H189" s="301">
        <f t="shared" si="85"/>
        <v>1583712</v>
      </c>
      <c r="I189" s="301">
        <f t="shared" si="85"/>
        <v>1583712</v>
      </c>
      <c r="J189" s="302">
        <f t="shared" si="85"/>
        <v>1583713</v>
      </c>
      <c r="K189" s="301">
        <f t="shared" si="85"/>
        <v>1583712</v>
      </c>
      <c r="L189" s="301">
        <f t="shared" si="85"/>
        <v>1583712</v>
      </c>
      <c r="M189" s="302">
        <f t="shared" si="85"/>
        <v>0</v>
      </c>
      <c r="N189" s="301">
        <f t="shared" si="85"/>
        <v>0</v>
      </c>
      <c r="O189" s="301">
        <f t="shared" si="85"/>
        <v>0</v>
      </c>
      <c r="P189" s="302">
        <f t="shared" si="85"/>
        <v>0</v>
      </c>
      <c r="Q189" s="301">
        <f t="shared" si="85"/>
        <v>0</v>
      </c>
      <c r="R189" s="301">
        <f t="shared" si="85"/>
        <v>0</v>
      </c>
      <c r="S189" s="287">
        <f t="shared" si="74"/>
        <v>0</v>
      </c>
      <c r="T189" s="287">
        <f t="shared" si="74"/>
        <v>0</v>
      </c>
      <c r="U189" s="287">
        <f t="shared" si="74"/>
        <v>0</v>
      </c>
      <c r="V189" s="287"/>
      <c r="W189" s="287"/>
      <c r="X189" s="287"/>
      <c r="Y189" s="287"/>
      <c r="Z189" s="287"/>
    </row>
    <row r="190" spans="1:26" ht="12.75" customHeight="1">
      <c r="A190" s="30" t="s">
        <v>654</v>
      </c>
      <c r="B190" s="32" t="s">
        <v>36</v>
      </c>
      <c r="C190" s="30" t="s">
        <v>688</v>
      </c>
      <c r="D190" s="292" t="s">
        <v>290</v>
      </c>
      <c r="E190" s="292" t="s">
        <v>1102</v>
      </c>
      <c r="F190" s="292" t="s">
        <v>611</v>
      </c>
      <c r="G190" s="301">
        <f>1583711.52+1.48</f>
        <v>1583713</v>
      </c>
      <c r="H190" s="301">
        <v>1583712</v>
      </c>
      <c r="I190" s="301">
        <v>1583712</v>
      </c>
      <c r="J190" s="302">
        <f>1583711.52+1.48</f>
        <v>1583713</v>
      </c>
      <c r="K190" s="301">
        <f>1583711.52+0.48</f>
        <v>1583712</v>
      </c>
      <c r="L190" s="301">
        <v>1583712</v>
      </c>
      <c r="M190" s="302"/>
      <c r="N190" s="301"/>
      <c r="O190" s="301"/>
      <c r="P190" s="302"/>
      <c r="Q190" s="301"/>
      <c r="R190" s="301"/>
      <c r="S190" s="287">
        <f t="shared" si="74"/>
        <v>0</v>
      </c>
      <c r="T190" s="287">
        <f t="shared" si="74"/>
        <v>0</v>
      </c>
      <c r="U190" s="287">
        <f t="shared" si="74"/>
        <v>0</v>
      </c>
      <c r="V190" s="287"/>
      <c r="W190" s="287"/>
      <c r="X190" s="287"/>
      <c r="Y190" s="287"/>
      <c r="Z190" s="287"/>
    </row>
    <row r="191" spans="1:26" ht="132" customHeight="1">
      <c r="A191" s="30" t="s">
        <v>655</v>
      </c>
      <c r="B191" s="32" t="s">
        <v>1101</v>
      </c>
      <c r="C191" s="30" t="s">
        <v>688</v>
      </c>
      <c r="D191" s="292" t="s">
        <v>290</v>
      </c>
      <c r="E191" s="292" t="s">
        <v>1103</v>
      </c>
      <c r="F191" s="292"/>
      <c r="G191" s="301">
        <f aca="true" t="shared" si="86" ref="G191:R192">G192</f>
        <v>780816.12</v>
      </c>
      <c r="H191" s="301">
        <f t="shared" si="86"/>
        <v>780816.12</v>
      </c>
      <c r="I191" s="301">
        <f t="shared" si="86"/>
        <v>780816.12</v>
      </c>
      <c r="J191" s="302">
        <f t="shared" si="86"/>
        <v>0</v>
      </c>
      <c r="K191" s="301">
        <f t="shared" si="86"/>
        <v>0</v>
      </c>
      <c r="L191" s="301">
        <f t="shared" si="86"/>
        <v>0</v>
      </c>
      <c r="M191" s="302">
        <f t="shared" si="86"/>
        <v>0</v>
      </c>
      <c r="N191" s="301">
        <f t="shared" si="86"/>
        <v>0</v>
      </c>
      <c r="O191" s="301">
        <f t="shared" si="86"/>
        <v>0</v>
      </c>
      <c r="P191" s="302">
        <f t="shared" si="86"/>
        <v>780816.12</v>
      </c>
      <c r="Q191" s="301">
        <f t="shared" si="86"/>
        <v>780816.12</v>
      </c>
      <c r="R191" s="301">
        <f t="shared" si="86"/>
        <v>780816.12</v>
      </c>
      <c r="S191" s="287">
        <f t="shared" si="74"/>
        <v>0</v>
      </c>
      <c r="T191" s="287">
        <f t="shared" si="74"/>
        <v>0</v>
      </c>
      <c r="U191" s="287">
        <f t="shared" si="74"/>
        <v>0</v>
      </c>
      <c r="V191" s="287"/>
      <c r="W191" s="287"/>
      <c r="X191" s="287"/>
      <c r="Y191" s="287"/>
      <c r="Z191" s="287"/>
    </row>
    <row r="192" spans="1:26" ht="12.75" customHeight="1">
      <c r="A192" s="30" t="s">
        <v>656</v>
      </c>
      <c r="B192" s="32" t="s">
        <v>35</v>
      </c>
      <c r="C192" s="30" t="s">
        <v>688</v>
      </c>
      <c r="D192" s="292" t="s">
        <v>290</v>
      </c>
      <c r="E192" s="292" t="s">
        <v>1103</v>
      </c>
      <c r="F192" s="292" t="s">
        <v>155</v>
      </c>
      <c r="G192" s="301">
        <f t="shared" si="86"/>
        <v>780816.12</v>
      </c>
      <c r="H192" s="301">
        <f t="shared" si="86"/>
        <v>780816.12</v>
      </c>
      <c r="I192" s="301">
        <f t="shared" si="86"/>
        <v>780816.12</v>
      </c>
      <c r="J192" s="302">
        <f t="shared" si="86"/>
        <v>0</v>
      </c>
      <c r="K192" s="301">
        <f t="shared" si="86"/>
        <v>0</v>
      </c>
      <c r="L192" s="301">
        <f t="shared" si="86"/>
        <v>0</v>
      </c>
      <c r="M192" s="302">
        <f t="shared" si="86"/>
        <v>0</v>
      </c>
      <c r="N192" s="301">
        <f t="shared" si="86"/>
        <v>0</v>
      </c>
      <c r="O192" s="301">
        <f t="shared" si="86"/>
        <v>0</v>
      </c>
      <c r="P192" s="302">
        <f t="shared" si="86"/>
        <v>780816.12</v>
      </c>
      <c r="Q192" s="301">
        <f t="shared" si="86"/>
        <v>780816.12</v>
      </c>
      <c r="R192" s="301">
        <f t="shared" si="86"/>
        <v>780816.12</v>
      </c>
      <c r="S192" s="287">
        <f t="shared" si="74"/>
        <v>0</v>
      </c>
      <c r="T192" s="287">
        <f t="shared" si="74"/>
        <v>0</v>
      </c>
      <c r="U192" s="287">
        <f t="shared" si="74"/>
        <v>0</v>
      </c>
      <c r="V192" s="287"/>
      <c r="W192" s="287"/>
      <c r="X192" s="287"/>
      <c r="Y192" s="287"/>
      <c r="Z192" s="287"/>
    </row>
    <row r="193" spans="1:26" ht="12.75" customHeight="1">
      <c r="A193" s="30" t="s">
        <v>657</v>
      </c>
      <c r="B193" s="32" t="s">
        <v>36</v>
      </c>
      <c r="C193" s="30" t="s">
        <v>688</v>
      </c>
      <c r="D193" s="292" t="s">
        <v>290</v>
      </c>
      <c r="E193" s="292" t="s">
        <v>1103</v>
      </c>
      <c r="F193" s="292" t="s">
        <v>611</v>
      </c>
      <c r="G193" s="301">
        <v>780816.12</v>
      </c>
      <c r="H193" s="301">
        <v>780816.12</v>
      </c>
      <c r="I193" s="301">
        <v>780816.12</v>
      </c>
      <c r="J193" s="302"/>
      <c r="K193" s="301"/>
      <c r="L193" s="301"/>
      <c r="M193" s="302"/>
      <c r="N193" s="301"/>
      <c r="O193" s="301"/>
      <c r="P193" s="302">
        <v>780816.12</v>
      </c>
      <c r="Q193" s="301">
        <v>780816.12</v>
      </c>
      <c r="R193" s="301">
        <v>780816.12</v>
      </c>
      <c r="S193" s="287">
        <f t="shared" si="74"/>
        <v>0</v>
      </c>
      <c r="T193" s="287">
        <f t="shared" si="74"/>
        <v>0</v>
      </c>
      <c r="U193" s="287">
        <f t="shared" si="74"/>
        <v>0</v>
      </c>
      <c r="V193" s="287"/>
      <c r="W193" s="287"/>
      <c r="X193" s="287"/>
      <c r="Y193" s="287"/>
      <c r="Z193" s="287"/>
    </row>
    <row r="194" spans="1:26" ht="12.75" customHeight="1">
      <c r="A194" s="30" t="s">
        <v>658</v>
      </c>
      <c r="B194" s="310" t="s">
        <v>357</v>
      </c>
      <c r="C194" s="30" t="s">
        <v>688</v>
      </c>
      <c r="D194" s="292" t="s">
        <v>7</v>
      </c>
      <c r="E194" s="292"/>
      <c r="F194" s="292"/>
      <c r="G194" s="301">
        <f aca="true" t="shared" si="87" ref="G194:U196">G195</f>
        <v>737200</v>
      </c>
      <c r="H194" s="301">
        <f t="shared" si="87"/>
        <v>737200</v>
      </c>
      <c r="I194" s="301">
        <f t="shared" si="87"/>
        <v>737200</v>
      </c>
      <c r="J194" s="302">
        <f t="shared" si="87"/>
        <v>0</v>
      </c>
      <c r="K194" s="301">
        <f t="shared" si="87"/>
        <v>0</v>
      </c>
      <c r="L194" s="301">
        <f t="shared" si="87"/>
        <v>0</v>
      </c>
      <c r="M194" s="302">
        <f t="shared" si="87"/>
        <v>737200</v>
      </c>
      <c r="N194" s="301">
        <f t="shared" si="87"/>
        <v>737200</v>
      </c>
      <c r="O194" s="301">
        <f t="shared" si="87"/>
        <v>737200</v>
      </c>
      <c r="P194" s="302">
        <f t="shared" si="87"/>
        <v>0</v>
      </c>
      <c r="Q194" s="301">
        <f t="shared" si="87"/>
        <v>0</v>
      </c>
      <c r="R194" s="301">
        <f t="shared" si="87"/>
        <v>0</v>
      </c>
      <c r="S194" s="287">
        <f t="shared" si="74"/>
        <v>0</v>
      </c>
      <c r="T194" s="287">
        <f t="shared" si="74"/>
        <v>0</v>
      </c>
      <c r="U194" s="287">
        <f t="shared" si="74"/>
        <v>0</v>
      </c>
      <c r="V194" s="287"/>
      <c r="W194" s="287"/>
      <c r="X194" s="287"/>
      <c r="Y194" s="287"/>
      <c r="Z194" s="287"/>
    </row>
    <row r="195" spans="1:26" ht="12.75" customHeight="1">
      <c r="A195" s="30" t="s">
        <v>659</v>
      </c>
      <c r="B195" s="29" t="s">
        <v>24</v>
      </c>
      <c r="C195" s="30" t="s">
        <v>688</v>
      </c>
      <c r="D195" s="292" t="s">
        <v>7</v>
      </c>
      <c r="E195" s="30" t="s">
        <v>63</v>
      </c>
      <c r="F195" s="292"/>
      <c r="G195" s="301">
        <f t="shared" si="87"/>
        <v>737200</v>
      </c>
      <c r="H195" s="301">
        <f t="shared" si="87"/>
        <v>737200</v>
      </c>
      <c r="I195" s="301">
        <f t="shared" si="87"/>
        <v>737200</v>
      </c>
      <c r="J195" s="302">
        <f t="shared" si="87"/>
        <v>0</v>
      </c>
      <c r="K195" s="301">
        <f t="shared" si="87"/>
        <v>0</v>
      </c>
      <c r="L195" s="301">
        <f t="shared" si="87"/>
        <v>0</v>
      </c>
      <c r="M195" s="302">
        <f t="shared" si="87"/>
        <v>737200</v>
      </c>
      <c r="N195" s="301">
        <f t="shared" si="87"/>
        <v>737200</v>
      </c>
      <c r="O195" s="301">
        <f t="shared" si="87"/>
        <v>737200</v>
      </c>
      <c r="P195" s="302">
        <f t="shared" si="87"/>
        <v>0</v>
      </c>
      <c r="Q195" s="301">
        <f t="shared" si="87"/>
        <v>0</v>
      </c>
      <c r="R195" s="301">
        <f t="shared" si="87"/>
        <v>0</v>
      </c>
      <c r="S195" s="287">
        <f t="shared" si="74"/>
        <v>0</v>
      </c>
      <c r="T195" s="287">
        <f t="shared" si="74"/>
        <v>0</v>
      </c>
      <c r="U195" s="287">
        <f t="shared" si="74"/>
        <v>0</v>
      </c>
      <c r="V195" s="287"/>
      <c r="W195" s="287"/>
      <c r="X195" s="287"/>
      <c r="Y195" s="287"/>
      <c r="Z195" s="287"/>
    </row>
    <row r="196" spans="1:26" ht="12.75" customHeight="1">
      <c r="A196" s="30" t="s">
        <v>660</v>
      </c>
      <c r="B196" s="32" t="s">
        <v>730</v>
      </c>
      <c r="C196" s="30" t="s">
        <v>688</v>
      </c>
      <c r="D196" s="292" t="s">
        <v>7</v>
      </c>
      <c r="E196" s="30" t="s">
        <v>64</v>
      </c>
      <c r="F196" s="292"/>
      <c r="G196" s="301">
        <f>G197</f>
        <v>737200</v>
      </c>
      <c r="H196" s="301">
        <f t="shared" si="87"/>
        <v>737200</v>
      </c>
      <c r="I196" s="301">
        <f t="shared" si="87"/>
        <v>737200</v>
      </c>
      <c r="J196" s="302">
        <f t="shared" si="87"/>
        <v>0</v>
      </c>
      <c r="K196" s="301">
        <f t="shared" si="87"/>
        <v>0</v>
      </c>
      <c r="L196" s="301">
        <f t="shared" si="87"/>
        <v>0</v>
      </c>
      <c r="M196" s="302">
        <f t="shared" si="87"/>
        <v>737200</v>
      </c>
      <c r="N196" s="301">
        <f t="shared" si="87"/>
        <v>737200</v>
      </c>
      <c r="O196" s="301">
        <f t="shared" si="87"/>
        <v>737200</v>
      </c>
      <c r="P196" s="302">
        <f t="shared" si="87"/>
        <v>0</v>
      </c>
      <c r="Q196" s="301">
        <f t="shared" si="87"/>
        <v>0</v>
      </c>
      <c r="R196" s="301">
        <f t="shared" si="87"/>
        <v>0</v>
      </c>
      <c r="S196" s="287">
        <f t="shared" si="87"/>
        <v>0</v>
      </c>
      <c r="T196" s="287">
        <f t="shared" si="87"/>
        <v>0</v>
      </c>
      <c r="U196" s="287">
        <f t="shared" si="87"/>
        <v>0</v>
      </c>
      <c r="V196" s="287"/>
      <c r="W196" s="287"/>
      <c r="X196" s="287"/>
      <c r="Y196" s="287"/>
      <c r="Z196" s="287"/>
    </row>
    <row r="197" spans="1:26" ht="66" customHeight="1">
      <c r="A197" s="30" t="s">
        <v>661</v>
      </c>
      <c r="B197" s="300" t="s">
        <v>1105</v>
      </c>
      <c r="C197" s="30" t="s">
        <v>688</v>
      </c>
      <c r="D197" s="292" t="s">
        <v>7</v>
      </c>
      <c r="E197" s="292" t="s">
        <v>1104</v>
      </c>
      <c r="F197" s="292"/>
      <c r="G197" s="301">
        <f aca="true" t="shared" si="88" ref="G197:R197">G198+G200</f>
        <v>737200</v>
      </c>
      <c r="H197" s="301">
        <f t="shared" si="88"/>
        <v>737200</v>
      </c>
      <c r="I197" s="301">
        <f t="shared" si="88"/>
        <v>737200</v>
      </c>
      <c r="J197" s="302">
        <f t="shared" si="88"/>
        <v>0</v>
      </c>
      <c r="K197" s="301">
        <f t="shared" si="88"/>
        <v>0</v>
      </c>
      <c r="L197" s="301">
        <f t="shared" si="88"/>
        <v>0</v>
      </c>
      <c r="M197" s="302">
        <f t="shared" si="88"/>
        <v>737200</v>
      </c>
      <c r="N197" s="301">
        <f t="shared" si="88"/>
        <v>737200</v>
      </c>
      <c r="O197" s="301">
        <f t="shared" si="88"/>
        <v>737200</v>
      </c>
      <c r="P197" s="302">
        <f t="shared" si="88"/>
        <v>0</v>
      </c>
      <c r="Q197" s="301">
        <f t="shared" si="88"/>
        <v>0</v>
      </c>
      <c r="R197" s="301">
        <f t="shared" si="88"/>
        <v>0</v>
      </c>
      <c r="S197" s="287">
        <f t="shared" si="74"/>
        <v>0</v>
      </c>
      <c r="T197" s="287">
        <f t="shared" si="74"/>
        <v>0</v>
      </c>
      <c r="U197" s="287">
        <f t="shared" si="74"/>
        <v>0</v>
      </c>
      <c r="V197" s="287"/>
      <c r="W197" s="287"/>
      <c r="X197" s="287"/>
      <c r="Y197" s="287"/>
      <c r="Z197" s="287"/>
    </row>
    <row r="198" spans="1:26" ht="39.75" customHeight="1">
      <c r="A198" s="30" t="s">
        <v>662</v>
      </c>
      <c r="B198" s="32" t="s">
        <v>3</v>
      </c>
      <c r="C198" s="30" t="s">
        <v>688</v>
      </c>
      <c r="D198" s="292" t="s">
        <v>7</v>
      </c>
      <c r="E198" s="292" t="s">
        <v>1104</v>
      </c>
      <c r="F198" s="30" t="s">
        <v>329</v>
      </c>
      <c r="G198" s="301">
        <f aca="true" t="shared" si="89" ref="G198:R198">G199</f>
        <v>670900</v>
      </c>
      <c r="H198" s="301">
        <f t="shared" si="89"/>
        <v>670900</v>
      </c>
      <c r="I198" s="301">
        <f t="shared" si="89"/>
        <v>670900</v>
      </c>
      <c r="J198" s="302">
        <f t="shared" si="89"/>
        <v>0</v>
      </c>
      <c r="K198" s="301">
        <f t="shared" si="89"/>
        <v>0</v>
      </c>
      <c r="L198" s="301">
        <f t="shared" si="89"/>
        <v>0</v>
      </c>
      <c r="M198" s="302">
        <f t="shared" si="89"/>
        <v>670900</v>
      </c>
      <c r="N198" s="301">
        <f t="shared" si="89"/>
        <v>670900</v>
      </c>
      <c r="O198" s="301">
        <f t="shared" si="89"/>
        <v>670900</v>
      </c>
      <c r="P198" s="302">
        <f t="shared" si="89"/>
        <v>0</v>
      </c>
      <c r="Q198" s="301">
        <f t="shared" si="89"/>
        <v>0</v>
      </c>
      <c r="R198" s="301">
        <f t="shared" si="89"/>
        <v>0</v>
      </c>
      <c r="S198" s="287">
        <f t="shared" si="74"/>
        <v>0</v>
      </c>
      <c r="T198" s="287">
        <f t="shared" si="74"/>
        <v>0</v>
      </c>
      <c r="U198" s="287">
        <f t="shared" si="74"/>
        <v>0</v>
      </c>
      <c r="V198" s="287"/>
      <c r="W198" s="287"/>
      <c r="X198" s="287"/>
      <c r="Y198" s="287"/>
      <c r="Z198" s="287"/>
    </row>
    <row r="199" spans="1:26" ht="12.75" customHeight="1">
      <c r="A199" s="30" t="s">
        <v>663</v>
      </c>
      <c r="B199" s="32" t="s">
        <v>27</v>
      </c>
      <c r="C199" s="30" t="s">
        <v>688</v>
      </c>
      <c r="D199" s="292" t="s">
        <v>7</v>
      </c>
      <c r="E199" s="292" t="s">
        <v>1104</v>
      </c>
      <c r="F199" s="30" t="s">
        <v>346</v>
      </c>
      <c r="G199" s="301">
        <v>670900</v>
      </c>
      <c r="H199" s="301">
        <v>670900</v>
      </c>
      <c r="I199" s="301">
        <v>670900</v>
      </c>
      <c r="J199" s="302"/>
      <c r="K199" s="301"/>
      <c r="L199" s="301"/>
      <c r="M199" s="302">
        <v>670900</v>
      </c>
      <c r="N199" s="301">
        <v>670900</v>
      </c>
      <c r="O199" s="301">
        <v>670900</v>
      </c>
      <c r="P199" s="302"/>
      <c r="Q199" s="301"/>
      <c r="R199" s="301"/>
      <c r="S199" s="287">
        <f t="shared" si="74"/>
        <v>0</v>
      </c>
      <c r="T199" s="287">
        <f t="shared" si="74"/>
        <v>0</v>
      </c>
      <c r="U199" s="287">
        <f t="shared" si="74"/>
        <v>0</v>
      </c>
      <c r="V199" s="287"/>
      <c r="W199" s="287"/>
      <c r="X199" s="287"/>
      <c r="Y199" s="287"/>
      <c r="Z199" s="287"/>
    </row>
    <row r="200" spans="1:26" ht="39.75" customHeight="1">
      <c r="A200" s="30" t="s">
        <v>664</v>
      </c>
      <c r="B200" s="32" t="s">
        <v>913</v>
      </c>
      <c r="C200" s="30" t="s">
        <v>688</v>
      </c>
      <c r="D200" s="292" t="s">
        <v>7</v>
      </c>
      <c r="E200" s="292" t="s">
        <v>1104</v>
      </c>
      <c r="F200" s="292" t="s">
        <v>142</v>
      </c>
      <c r="G200" s="301">
        <f aca="true" t="shared" si="90" ref="G200:R200">G201</f>
        <v>66300</v>
      </c>
      <c r="H200" s="301">
        <f t="shared" si="90"/>
        <v>66300</v>
      </c>
      <c r="I200" s="301">
        <f t="shared" si="90"/>
        <v>66300</v>
      </c>
      <c r="J200" s="302">
        <f t="shared" si="90"/>
        <v>0</v>
      </c>
      <c r="K200" s="301">
        <f t="shared" si="90"/>
        <v>0</v>
      </c>
      <c r="L200" s="301">
        <f t="shared" si="90"/>
        <v>0</v>
      </c>
      <c r="M200" s="302">
        <f t="shared" si="90"/>
        <v>66300</v>
      </c>
      <c r="N200" s="301">
        <f t="shared" si="90"/>
        <v>66300</v>
      </c>
      <c r="O200" s="301">
        <f t="shared" si="90"/>
        <v>66300</v>
      </c>
      <c r="P200" s="302">
        <f t="shared" si="90"/>
        <v>0</v>
      </c>
      <c r="Q200" s="301">
        <f t="shared" si="90"/>
        <v>0</v>
      </c>
      <c r="R200" s="301">
        <f t="shared" si="90"/>
        <v>0</v>
      </c>
      <c r="S200" s="287">
        <f t="shared" si="74"/>
        <v>0</v>
      </c>
      <c r="T200" s="287">
        <f t="shared" si="74"/>
        <v>0</v>
      </c>
      <c r="U200" s="287">
        <f t="shared" si="74"/>
        <v>0</v>
      </c>
      <c r="V200" s="287"/>
      <c r="W200" s="287"/>
      <c r="X200" s="287"/>
      <c r="Y200" s="287"/>
      <c r="Z200" s="287"/>
    </row>
    <row r="201" spans="1:26" ht="26.25" customHeight="1">
      <c r="A201" s="30" t="s">
        <v>665</v>
      </c>
      <c r="B201" s="32" t="s">
        <v>379</v>
      </c>
      <c r="C201" s="30" t="s">
        <v>688</v>
      </c>
      <c r="D201" s="292" t="s">
        <v>7</v>
      </c>
      <c r="E201" s="292" t="s">
        <v>1104</v>
      </c>
      <c r="F201" s="292" t="s">
        <v>694</v>
      </c>
      <c r="G201" s="301">
        <v>66300</v>
      </c>
      <c r="H201" s="301">
        <v>66300</v>
      </c>
      <c r="I201" s="301">
        <v>66300</v>
      </c>
      <c r="J201" s="302"/>
      <c r="K201" s="301"/>
      <c r="L201" s="301"/>
      <c r="M201" s="302">
        <v>66300</v>
      </c>
      <c r="N201" s="301">
        <v>66300</v>
      </c>
      <c r="O201" s="301">
        <v>66300</v>
      </c>
      <c r="P201" s="302"/>
      <c r="Q201" s="301"/>
      <c r="R201" s="301"/>
      <c r="S201" s="287">
        <f t="shared" si="74"/>
        <v>0</v>
      </c>
      <c r="T201" s="287">
        <f t="shared" si="74"/>
        <v>0</v>
      </c>
      <c r="U201" s="287">
        <f t="shared" si="74"/>
        <v>0</v>
      </c>
      <c r="V201" s="287"/>
      <c r="W201" s="287"/>
      <c r="X201" s="287"/>
      <c r="Y201" s="287"/>
      <c r="Z201" s="287"/>
    </row>
    <row r="202" spans="1:26" s="313" customFormat="1" ht="24" customHeight="1">
      <c r="A202" s="30" t="s">
        <v>666</v>
      </c>
      <c r="B202" s="283" t="s">
        <v>1331</v>
      </c>
      <c r="C202" s="284" t="s">
        <v>844</v>
      </c>
      <c r="D202" s="311"/>
      <c r="E202" s="311"/>
      <c r="F202" s="311"/>
      <c r="G202" s="34">
        <f aca="true" t="shared" si="91" ref="G202:R204">G203</f>
        <v>2385800</v>
      </c>
      <c r="H202" s="34">
        <f t="shared" si="91"/>
        <v>2385800</v>
      </c>
      <c r="I202" s="34">
        <f t="shared" si="91"/>
        <v>2385800</v>
      </c>
      <c r="J202" s="285">
        <f t="shared" si="91"/>
        <v>1539876</v>
      </c>
      <c r="K202" s="34">
        <f t="shared" si="91"/>
        <v>1539876</v>
      </c>
      <c r="L202" s="34">
        <f t="shared" si="91"/>
        <v>1539876</v>
      </c>
      <c r="M202" s="285">
        <f t="shared" si="91"/>
        <v>0</v>
      </c>
      <c r="N202" s="34">
        <f t="shared" si="91"/>
        <v>0</v>
      </c>
      <c r="O202" s="34">
        <f t="shared" si="91"/>
        <v>0</v>
      </c>
      <c r="P202" s="285">
        <f t="shared" si="91"/>
        <v>845924</v>
      </c>
      <c r="Q202" s="34">
        <f t="shared" si="91"/>
        <v>845924</v>
      </c>
      <c r="R202" s="34">
        <f t="shared" si="91"/>
        <v>845924</v>
      </c>
      <c r="S202" s="312">
        <f t="shared" si="74"/>
        <v>0</v>
      </c>
      <c r="T202" s="312">
        <f t="shared" si="74"/>
        <v>0</v>
      </c>
      <c r="U202" s="312">
        <f t="shared" si="74"/>
        <v>0</v>
      </c>
      <c r="V202" s="312"/>
      <c r="W202" s="312"/>
      <c r="X202" s="312"/>
      <c r="Y202" s="312"/>
      <c r="Z202" s="312"/>
    </row>
    <row r="203" spans="1:26" ht="26.25" customHeight="1">
      <c r="A203" s="30" t="s">
        <v>667</v>
      </c>
      <c r="B203" s="29" t="s">
        <v>679</v>
      </c>
      <c r="C203" s="30" t="s">
        <v>844</v>
      </c>
      <c r="D203" s="30" t="s">
        <v>281</v>
      </c>
      <c r="E203" s="30"/>
      <c r="F203" s="30"/>
      <c r="G203" s="31">
        <f t="shared" si="91"/>
        <v>2385800</v>
      </c>
      <c r="H203" s="31">
        <f t="shared" si="91"/>
        <v>2385800</v>
      </c>
      <c r="I203" s="31">
        <f t="shared" si="91"/>
        <v>2385800</v>
      </c>
      <c r="J203" s="286">
        <f t="shared" si="91"/>
        <v>1539876</v>
      </c>
      <c r="K203" s="31">
        <f t="shared" si="91"/>
        <v>1539876</v>
      </c>
      <c r="L203" s="31">
        <f t="shared" si="91"/>
        <v>1539876</v>
      </c>
      <c r="M203" s="286">
        <f t="shared" si="91"/>
        <v>0</v>
      </c>
      <c r="N203" s="31">
        <f t="shared" si="91"/>
        <v>0</v>
      </c>
      <c r="O203" s="31">
        <f t="shared" si="91"/>
        <v>0</v>
      </c>
      <c r="P203" s="286">
        <f t="shared" si="91"/>
        <v>845924</v>
      </c>
      <c r="Q203" s="31">
        <f t="shared" si="91"/>
        <v>845924</v>
      </c>
      <c r="R203" s="31">
        <f t="shared" si="91"/>
        <v>845924</v>
      </c>
      <c r="S203" s="287">
        <f t="shared" si="74"/>
        <v>0</v>
      </c>
      <c r="T203" s="287">
        <f t="shared" si="74"/>
        <v>0</v>
      </c>
      <c r="U203" s="287">
        <f t="shared" si="74"/>
        <v>0</v>
      </c>
      <c r="V203" s="287"/>
      <c r="W203" s="287"/>
      <c r="X203" s="287"/>
      <c r="Y203" s="287"/>
      <c r="Z203" s="287"/>
    </row>
    <row r="204" spans="1:26" ht="26.25" customHeight="1">
      <c r="A204" s="30" t="s">
        <v>474</v>
      </c>
      <c r="B204" s="29" t="s">
        <v>540</v>
      </c>
      <c r="C204" s="30" t="s">
        <v>844</v>
      </c>
      <c r="D204" s="30" t="s">
        <v>281</v>
      </c>
      <c r="E204" s="30" t="s">
        <v>57</v>
      </c>
      <c r="F204" s="30"/>
      <c r="G204" s="31">
        <f t="shared" si="91"/>
        <v>2385800</v>
      </c>
      <c r="H204" s="31">
        <f t="shared" si="91"/>
        <v>2385800</v>
      </c>
      <c r="I204" s="31">
        <f t="shared" si="91"/>
        <v>2385800</v>
      </c>
      <c r="J204" s="286">
        <f t="shared" si="91"/>
        <v>1539876</v>
      </c>
      <c r="K204" s="31">
        <f t="shared" si="91"/>
        <v>1539876</v>
      </c>
      <c r="L204" s="31">
        <f t="shared" si="91"/>
        <v>1539876</v>
      </c>
      <c r="M204" s="286">
        <f t="shared" si="91"/>
        <v>0</v>
      </c>
      <c r="N204" s="31">
        <f t="shared" si="91"/>
        <v>0</v>
      </c>
      <c r="O204" s="31">
        <f t="shared" si="91"/>
        <v>0</v>
      </c>
      <c r="P204" s="286">
        <f t="shared" si="91"/>
        <v>845924</v>
      </c>
      <c r="Q204" s="31">
        <f t="shared" si="91"/>
        <v>845924</v>
      </c>
      <c r="R204" s="31">
        <f t="shared" si="91"/>
        <v>845924</v>
      </c>
      <c r="S204" s="287">
        <f t="shared" si="74"/>
        <v>0</v>
      </c>
      <c r="T204" s="287">
        <f t="shared" si="74"/>
        <v>0</v>
      </c>
      <c r="U204" s="287">
        <f t="shared" si="74"/>
        <v>0</v>
      </c>
      <c r="V204" s="287"/>
      <c r="W204" s="287"/>
      <c r="X204" s="287"/>
      <c r="Y204" s="287"/>
      <c r="Z204" s="287"/>
    </row>
    <row r="205" spans="1:26" ht="12.75" customHeight="1">
      <c r="A205" s="30" t="s">
        <v>475</v>
      </c>
      <c r="B205" s="29" t="s">
        <v>537</v>
      </c>
      <c r="C205" s="30" t="s">
        <v>844</v>
      </c>
      <c r="D205" s="30" t="s">
        <v>281</v>
      </c>
      <c r="E205" s="30" t="s">
        <v>58</v>
      </c>
      <c r="F205" s="30"/>
      <c r="G205" s="31">
        <f aca="true" t="shared" si="92" ref="G205:R205">G206+G213+G216</f>
        <v>2385800</v>
      </c>
      <c r="H205" s="31">
        <f t="shared" si="92"/>
        <v>2385800</v>
      </c>
      <c r="I205" s="31">
        <f t="shared" si="92"/>
        <v>2385800</v>
      </c>
      <c r="J205" s="286">
        <f t="shared" si="92"/>
        <v>1539876</v>
      </c>
      <c r="K205" s="31">
        <f t="shared" si="92"/>
        <v>1539876</v>
      </c>
      <c r="L205" s="31">
        <f t="shared" si="92"/>
        <v>1539876</v>
      </c>
      <c r="M205" s="286">
        <f t="shared" si="92"/>
        <v>0</v>
      </c>
      <c r="N205" s="31">
        <f t="shared" si="92"/>
        <v>0</v>
      </c>
      <c r="O205" s="31">
        <f t="shared" si="92"/>
        <v>0</v>
      </c>
      <c r="P205" s="286">
        <f t="shared" si="92"/>
        <v>845924</v>
      </c>
      <c r="Q205" s="31">
        <f t="shared" si="92"/>
        <v>845924</v>
      </c>
      <c r="R205" s="31">
        <f t="shared" si="92"/>
        <v>845924</v>
      </c>
      <c r="S205" s="287">
        <f t="shared" si="74"/>
        <v>0</v>
      </c>
      <c r="T205" s="287">
        <f t="shared" si="74"/>
        <v>0</v>
      </c>
      <c r="U205" s="287">
        <f t="shared" si="74"/>
        <v>0</v>
      </c>
      <c r="V205" s="287"/>
      <c r="W205" s="287"/>
      <c r="X205" s="287"/>
      <c r="Y205" s="287"/>
      <c r="Z205" s="287"/>
    </row>
    <row r="206" spans="1:26" ht="39.75" customHeight="1">
      <c r="A206" s="30" t="s">
        <v>476</v>
      </c>
      <c r="B206" s="29" t="s">
        <v>729</v>
      </c>
      <c r="C206" s="30" t="s">
        <v>844</v>
      </c>
      <c r="D206" s="30" t="s">
        <v>281</v>
      </c>
      <c r="E206" s="30" t="s">
        <v>59</v>
      </c>
      <c r="F206" s="30"/>
      <c r="G206" s="31">
        <f>G207+G209+G211</f>
        <v>573938</v>
      </c>
      <c r="H206" s="31">
        <f aca="true" t="shared" si="93" ref="H206:R206">H207+H209+H211</f>
        <v>573938</v>
      </c>
      <c r="I206" s="31">
        <f t="shared" si="93"/>
        <v>573938</v>
      </c>
      <c r="J206" s="286">
        <f t="shared" si="93"/>
        <v>573938</v>
      </c>
      <c r="K206" s="31">
        <f t="shared" si="93"/>
        <v>573938</v>
      </c>
      <c r="L206" s="31">
        <f t="shared" si="93"/>
        <v>573938</v>
      </c>
      <c r="M206" s="286">
        <f t="shared" si="93"/>
        <v>0</v>
      </c>
      <c r="N206" s="31">
        <f t="shared" si="93"/>
        <v>0</v>
      </c>
      <c r="O206" s="31">
        <f t="shared" si="93"/>
        <v>0</v>
      </c>
      <c r="P206" s="286">
        <f t="shared" si="93"/>
        <v>0</v>
      </c>
      <c r="Q206" s="31">
        <f t="shared" si="93"/>
        <v>0</v>
      </c>
      <c r="R206" s="31">
        <f t="shared" si="93"/>
        <v>0</v>
      </c>
      <c r="S206" s="287">
        <f t="shared" si="74"/>
        <v>0</v>
      </c>
      <c r="T206" s="287">
        <f t="shared" si="74"/>
        <v>0</v>
      </c>
      <c r="U206" s="287">
        <f t="shared" si="74"/>
        <v>0</v>
      </c>
      <c r="V206" s="287"/>
      <c r="W206" s="287"/>
      <c r="X206" s="287"/>
      <c r="Y206" s="287"/>
      <c r="Z206" s="287"/>
    </row>
    <row r="207" spans="1:26" ht="39.75" customHeight="1">
      <c r="A207" s="30" t="s">
        <v>477</v>
      </c>
      <c r="B207" s="32" t="s">
        <v>3</v>
      </c>
      <c r="C207" s="30" t="s">
        <v>844</v>
      </c>
      <c r="D207" s="30" t="s">
        <v>281</v>
      </c>
      <c r="E207" s="30" t="s">
        <v>59</v>
      </c>
      <c r="F207" s="33" t="s">
        <v>329</v>
      </c>
      <c r="G207" s="31">
        <f aca="true" t="shared" si="94" ref="G207:R207">G208</f>
        <v>379938</v>
      </c>
      <c r="H207" s="31">
        <f t="shared" si="94"/>
        <v>379938</v>
      </c>
      <c r="I207" s="31">
        <f t="shared" si="94"/>
        <v>379938</v>
      </c>
      <c r="J207" s="286">
        <f t="shared" si="94"/>
        <v>379938</v>
      </c>
      <c r="K207" s="31">
        <f t="shared" si="94"/>
        <v>379938</v>
      </c>
      <c r="L207" s="31">
        <f t="shared" si="94"/>
        <v>379938</v>
      </c>
      <c r="M207" s="286">
        <f t="shared" si="94"/>
        <v>0</v>
      </c>
      <c r="N207" s="31">
        <f t="shared" si="94"/>
        <v>0</v>
      </c>
      <c r="O207" s="31">
        <f t="shared" si="94"/>
        <v>0</v>
      </c>
      <c r="P207" s="286">
        <f t="shared" si="94"/>
        <v>0</v>
      </c>
      <c r="Q207" s="31">
        <f t="shared" si="94"/>
        <v>0</v>
      </c>
      <c r="R207" s="31">
        <f t="shared" si="94"/>
        <v>0</v>
      </c>
      <c r="S207" s="287">
        <f t="shared" si="74"/>
        <v>0</v>
      </c>
      <c r="T207" s="287">
        <f t="shared" si="74"/>
        <v>0</v>
      </c>
      <c r="U207" s="287">
        <f t="shared" si="74"/>
        <v>0</v>
      </c>
      <c r="V207" s="287"/>
      <c r="W207" s="287"/>
      <c r="X207" s="287"/>
      <c r="Y207" s="287"/>
      <c r="Z207" s="287"/>
    </row>
    <row r="208" spans="1:26" ht="12.75" customHeight="1">
      <c r="A208" s="30" t="s">
        <v>478</v>
      </c>
      <c r="B208" s="32" t="s">
        <v>27</v>
      </c>
      <c r="C208" s="30" t="s">
        <v>844</v>
      </c>
      <c r="D208" s="30" t="s">
        <v>281</v>
      </c>
      <c r="E208" s="30" t="s">
        <v>59</v>
      </c>
      <c r="F208" s="33" t="s">
        <v>346</v>
      </c>
      <c r="G208" s="31">
        <f aca="true" t="shared" si="95" ref="G208:L208">722938-243000-100000</f>
        <v>379938</v>
      </c>
      <c r="H208" s="31">
        <f t="shared" si="95"/>
        <v>379938</v>
      </c>
      <c r="I208" s="31">
        <f t="shared" si="95"/>
        <v>379938</v>
      </c>
      <c r="J208" s="286">
        <f t="shared" si="95"/>
        <v>379938</v>
      </c>
      <c r="K208" s="31">
        <f t="shared" si="95"/>
        <v>379938</v>
      </c>
      <c r="L208" s="31">
        <f t="shared" si="95"/>
        <v>379938</v>
      </c>
      <c r="M208" s="286"/>
      <c r="N208" s="31"/>
      <c r="O208" s="31"/>
      <c r="P208" s="286"/>
      <c r="Q208" s="31"/>
      <c r="R208" s="31"/>
      <c r="S208" s="287">
        <f t="shared" si="74"/>
        <v>0</v>
      </c>
      <c r="T208" s="287">
        <f t="shared" si="74"/>
        <v>0</v>
      </c>
      <c r="U208" s="287">
        <f t="shared" si="74"/>
        <v>0</v>
      </c>
      <c r="V208" s="287"/>
      <c r="W208" s="287"/>
      <c r="X208" s="287"/>
      <c r="Y208" s="287"/>
      <c r="Z208" s="287"/>
    </row>
    <row r="209" spans="1:26" ht="39.75" customHeight="1">
      <c r="A209" s="30" t="s">
        <v>479</v>
      </c>
      <c r="B209" s="32" t="s">
        <v>913</v>
      </c>
      <c r="C209" s="30" t="s">
        <v>844</v>
      </c>
      <c r="D209" s="30" t="s">
        <v>281</v>
      </c>
      <c r="E209" s="30" t="s">
        <v>59</v>
      </c>
      <c r="F209" s="33" t="s">
        <v>142</v>
      </c>
      <c r="G209" s="31">
        <f aca="true" t="shared" si="96" ref="G209:R209">G210</f>
        <v>180000</v>
      </c>
      <c r="H209" s="31">
        <f t="shared" si="96"/>
        <v>180000</v>
      </c>
      <c r="I209" s="31">
        <f t="shared" si="96"/>
        <v>180000</v>
      </c>
      <c r="J209" s="286">
        <f t="shared" si="96"/>
        <v>180000</v>
      </c>
      <c r="K209" s="31">
        <f t="shared" si="96"/>
        <v>180000</v>
      </c>
      <c r="L209" s="31">
        <f t="shared" si="96"/>
        <v>180000</v>
      </c>
      <c r="M209" s="286">
        <f t="shared" si="96"/>
        <v>0</v>
      </c>
      <c r="N209" s="31">
        <f t="shared" si="96"/>
        <v>0</v>
      </c>
      <c r="O209" s="31">
        <f t="shared" si="96"/>
        <v>0</v>
      </c>
      <c r="P209" s="286">
        <f t="shared" si="96"/>
        <v>0</v>
      </c>
      <c r="Q209" s="31">
        <f t="shared" si="96"/>
        <v>0</v>
      </c>
      <c r="R209" s="31">
        <f t="shared" si="96"/>
        <v>0</v>
      </c>
      <c r="S209" s="287">
        <f t="shared" si="74"/>
        <v>0</v>
      </c>
      <c r="T209" s="287">
        <f t="shared" si="74"/>
        <v>0</v>
      </c>
      <c r="U209" s="287">
        <f t="shared" si="74"/>
        <v>0</v>
      </c>
      <c r="V209" s="287"/>
      <c r="W209" s="287"/>
      <c r="X209" s="287"/>
      <c r="Y209" s="287"/>
      <c r="Z209" s="287"/>
    </row>
    <row r="210" spans="1:26" ht="26.25" customHeight="1">
      <c r="A210" s="30" t="s">
        <v>480</v>
      </c>
      <c r="B210" s="32" t="s">
        <v>379</v>
      </c>
      <c r="C210" s="30" t="s">
        <v>844</v>
      </c>
      <c r="D210" s="30" t="s">
        <v>281</v>
      </c>
      <c r="E210" s="30" t="s">
        <v>59</v>
      </c>
      <c r="F210" s="33" t="s">
        <v>694</v>
      </c>
      <c r="G210" s="31">
        <f aca="true" t="shared" si="97" ref="G210:L210">80000+100000</f>
        <v>180000</v>
      </c>
      <c r="H210" s="31">
        <f t="shared" si="97"/>
        <v>180000</v>
      </c>
      <c r="I210" s="31">
        <f t="shared" si="97"/>
        <v>180000</v>
      </c>
      <c r="J210" s="286">
        <f t="shared" si="97"/>
        <v>180000</v>
      </c>
      <c r="K210" s="31">
        <f t="shared" si="97"/>
        <v>180000</v>
      </c>
      <c r="L210" s="31">
        <f t="shared" si="97"/>
        <v>180000</v>
      </c>
      <c r="M210" s="286"/>
      <c r="N210" s="31"/>
      <c r="O210" s="31"/>
      <c r="P210" s="286"/>
      <c r="Q210" s="31"/>
      <c r="R210" s="31"/>
      <c r="S210" s="287">
        <f t="shared" si="74"/>
        <v>0</v>
      </c>
      <c r="T210" s="287">
        <f t="shared" si="74"/>
        <v>0</v>
      </c>
      <c r="U210" s="287">
        <f t="shared" si="74"/>
        <v>0</v>
      </c>
      <c r="V210" s="287"/>
      <c r="W210" s="287"/>
      <c r="X210" s="287"/>
      <c r="Y210" s="287"/>
      <c r="Z210" s="287"/>
    </row>
    <row r="211" spans="1:26" ht="12.75" customHeight="1">
      <c r="A211" s="30" t="s">
        <v>142</v>
      </c>
      <c r="B211" s="32" t="s">
        <v>30</v>
      </c>
      <c r="C211" s="30" t="s">
        <v>844</v>
      </c>
      <c r="D211" s="30" t="s">
        <v>281</v>
      </c>
      <c r="E211" s="30" t="s">
        <v>59</v>
      </c>
      <c r="F211" s="33" t="s">
        <v>29</v>
      </c>
      <c r="G211" s="31">
        <f aca="true" t="shared" si="98" ref="G211:R211">G212</f>
        <v>14000</v>
      </c>
      <c r="H211" s="31">
        <f t="shared" si="98"/>
        <v>14000</v>
      </c>
      <c r="I211" s="31">
        <f t="shared" si="98"/>
        <v>14000</v>
      </c>
      <c r="J211" s="286">
        <f t="shared" si="98"/>
        <v>14000</v>
      </c>
      <c r="K211" s="31">
        <f t="shared" si="98"/>
        <v>14000</v>
      </c>
      <c r="L211" s="31">
        <f t="shared" si="98"/>
        <v>14000</v>
      </c>
      <c r="M211" s="286">
        <f t="shared" si="98"/>
        <v>0</v>
      </c>
      <c r="N211" s="31">
        <f t="shared" si="98"/>
        <v>0</v>
      </c>
      <c r="O211" s="31">
        <f t="shared" si="98"/>
        <v>0</v>
      </c>
      <c r="P211" s="286">
        <f t="shared" si="98"/>
        <v>0</v>
      </c>
      <c r="Q211" s="31">
        <f t="shared" si="98"/>
        <v>0</v>
      </c>
      <c r="R211" s="31">
        <f t="shared" si="98"/>
        <v>0</v>
      </c>
      <c r="S211" s="287">
        <f t="shared" si="74"/>
        <v>0</v>
      </c>
      <c r="T211" s="287">
        <f t="shared" si="74"/>
        <v>0</v>
      </c>
      <c r="U211" s="287">
        <f t="shared" si="74"/>
        <v>0</v>
      </c>
      <c r="V211" s="287"/>
      <c r="W211" s="287"/>
      <c r="X211" s="287"/>
      <c r="Y211" s="287"/>
      <c r="Z211" s="287"/>
    </row>
    <row r="212" spans="1:26" ht="12.75" customHeight="1">
      <c r="A212" s="30" t="s">
        <v>481</v>
      </c>
      <c r="B212" s="32" t="s">
        <v>31</v>
      </c>
      <c r="C212" s="30" t="s">
        <v>844</v>
      </c>
      <c r="D212" s="30" t="s">
        <v>281</v>
      </c>
      <c r="E212" s="30" t="s">
        <v>59</v>
      </c>
      <c r="F212" s="33" t="s">
        <v>28</v>
      </c>
      <c r="G212" s="31">
        <v>14000</v>
      </c>
      <c r="H212" s="31">
        <v>14000</v>
      </c>
      <c r="I212" s="31">
        <v>14000</v>
      </c>
      <c r="J212" s="286">
        <v>14000</v>
      </c>
      <c r="K212" s="31">
        <v>14000</v>
      </c>
      <c r="L212" s="31">
        <v>14000</v>
      </c>
      <c r="M212" s="286"/>
      <c r="N212" s="31"/>
      <c r="O212" s="31"/>
      <c r="P212" s="286"/>
      <c r="Q212" s="31"/>
      <c r="R212" s="31"/>
      <c r="S212" s="287">
        <f t="shared" si="74"/>
        <v>0</v>
      </c>
      <c r="T212" s="287">
        <f t="shared" si="74"/>
        <v>0</v>
      </c>
      <c r="U212" s="287">
        <f t="shared" si="74"/>
        <v>0</v>
      </c>
      <c r="V212" s="287"/>
      <c r="W212" s="287"/>
      <c r="X212" s="287"/>
      <c r="Y212" s="287"/>
      <c r="Z212" s="287"/>
    </row>
    <row r="213" spans="1:26" ht="39.75" customHeight="1">
      <c r="A213" s="30" t="s">
        <v>482</v>
      </c>
      <c r="B213" s="55" t="s">
        <v>986</v>
      </c>
      <c r="C213" s="30" t="s">
        <v>844</v>
      </c>
      <c r="D213" s="30" t="s">
        <v>281</v>
      </c>
      <c r="E213" s="30" t="s">
        <v>60</v>
      </c>
      <c r="F213" s="30"/>
      <c r="G213" s="31">
        <f aca="true" t="shared" si="99" ref="G213:R214">G214</f>
        <v>965938</v>
      </c>
      <c r="H213" s="31">
        <f t="shared" si="99"/>
        <v>965938</v>
      </c>
      <c r="I213" s="31">
        <f t="shared" si="99"/>
        <v>965938</v>
      </c>
      <c r="J213" s="286">
        <f t="shared" si="99"/>
        <v>965938</v>
      </c>
      <c r="K213" s="31">
        <f t="shared" si="99"/>
        <v>965938</v>
      </c>
      <c r="L213" s="31">
        <f t="shared" si="99"/>
        <v>965938</v>
      </c>
      <c r="M213" s="286">
        <f t="shared" si="99"/>
        <v>0</v>
      </c>
      <c r="N213" s="31">
        <f t="shared" si="99"/>
        <v>0</v>
      </c>
      <c r="O213" s="31">
        <f t="shared" si="99"/>
        <v>0</v>
      </c>
      <c r="P213" s="286">
        <f t="shared" si="99"/>
        <v>0</v>
      </c>
      <c r="Q213" s="31">
        <f t="shared" si="99"/>
        <v>0</v>
      </c>
      <c r="R213" s="31">
        <f t="shared" si="99"/>
        <v>0</v>
      </c>
      <c r="S213" s="287">
        <f t="shared" si="74"/>
        <v>0</v>
      </c>
      <c r="T213" s="287">
        <f t="shared" si="74"/>
        <v>0</v>
      </c>
      <c r="U213" s="287">
        <f t="shared" si="74"/>
        <v>0</v>
      </c>
      <c r="V213" s="287"/>
      <c r="W213" s="287"/>
      <c r="X213" s="287"/>
      <c r="Y213" s="287"/>
      <c r="Z213" s="287"/>
    </row>
    <row r="214" spans="1:26" ht="39.75" customHeight="1">
      <c r="A214" s="30" t="s">
        <v>483</v>
      </c>
      <c r="B214" s="32" t="s">
        <v>3</v>
      </c>
      <c r="C214" s="30" t="s">
        <v>844</v>
      </c>
      <c r="D214" s="30" t="s">
        <v>281</v>
      </c>
      <c r="E214" s="30" t="s">
        <v>60</v>
      </c>
      <c r="F214" s="33" t="s">
        <v>329</v>
      </c>
      <c r="G214" s="31">
        <f t="shared" si="99"/>
        <v>965938</v>
      </c>
      <c r="H214" s="31">
        <f t="shared" si="99"/>
        <v>965938</v>
      </c>
      <c r="I214" s="31">
        <f t="shared" si="99"/>
        <v>965938</v>
      </c>
      <c r="J214" s="286">
        <f t="shared" si="99"/>
        <v>965938</v>
      </c>
      <c r="K214" s="31">
        <f t="shared" si="99"/>
        <v>965938</v>
      </c>
      <c r="L214" s="31">
        <f t="shared" si="99"/>
        <v>965938</v>
      </c>
      <c r="M214" s="286">
        <f t="shared" si="99"/>
        <v>0</v>
      </c>
      <c r="N214" s="31">
        <f t="shared" si="99"/>
        <v>0</v>
      </c>
      <c r="O214" s="31">
        <f t="shared" si="99"/>
        <v>0</v>
      </c>
      <c r="P214" s="286">
        <f t="shared" si="99"/>
        <v>0</v>
      </c>
      <c r="Q214" s="31">
        <f t="shared" si="99"/>
        <v>0</v>
      </c>
      <c r="R214" s="31">
        <f t="shared" si="99"/>
        <v>0</v>
      </c>
      <c r="S214" s="287">
        <f t="shared" si="74"/>
        <v>0</v>
      </c>
      <c r="T214" s="287">
        <f t="shared" si="74"/>
        <v>0</v>
      </c>
      <c r="U214" s="287">
        <f t="shared" si="74"/>
        <v>0</v>
      </c>
      <c r="V214" s="287"/>
      <c r="W214" s="287"/>
      <c r="X214" s="287"/>
      <c r="Y214" s="287"/>
      <c r="Z214" s="287"/>
    </row>
    <row r="215" spans="1:26" ht="12.75" customHeight="1">
      <c r="A215" s="30" t="s">
        <v>484</v>
      </c>
      <c r="B215" s="32" t="s">
        <v>27</v>
      </c>
      <c r="C215" s="30" t="s">
        <v>844</v>
      </c>
      <c r="D215" s="30" t="s">
        <v>281</v>
      </c>
      <c r="E215" s="30" t="s">
        <v>60</v>
      </c>
      <c r="F215" s="33" t="s">
        <v>346</v>
      </c>
      <c r="G215" s="31">
        <f aca="true" t="shared" si="100" ref="G215:L215">722938+243000</f>
        <v>965938</v>
      </c>
      <c r="H215" s="31">
        <f t="shared" si="100"/>
        <v>965938</v>
      </c>
      <c r="I215" s="31">
        <f t="shared" si="100"/>
        <v>965938</v>
      </c>
      <c r="J215" s="286">
        <f t="shared" si="100"/>
        <v>965938</v>
      </c>
      <c r="K215" s="31">
        <f t="shared" si="100"/>
        <v>965938</v>
      </c>
      <c r="L215" s="31">
        <f t="shared" si="100"/>
        <v>965938</v>
      </c>
      <c r="M215" s="286"/>
      <c r="N215" s="31"/>
      <c r="O215" s="31"/>
      <c r="P215" s="286"/>
      <c r="Q215" s="31"/>
      <c r="R215" s="31"/>
      <c r="S215" s="287">
        <f t="shared" si="74"/>
        <v>0</v>
      </c>
      <c r="T215" s="287">
        <f t="shared" si="74"/>
        <v>0</v>
      </c>
      <c r="U215" s="287">
        <f t="shared" si="74"/>
        <v>0</v>
      </c>
      <c r="V215" s="287"/>
      <c r="W215" s="287"/>
      <c r="X215" s="287"/>
      <c r="Y215" s="287"/>
      <c r="Z215" s="287"/>
    </row>
    <row r="216" spans="1:26" ht="92.25" customHeight="1">
      <c r="A216" s="30" t="s">
        <v>485</v>
      </c>
      <c r="B216" s="29" t="s">
        <v>779</v>
      </c>
      <c r="C216" s="30" t="s">
        <v>844</v>
      </c>
      <c r="D216" s="30" t="s">
        <v>281</v>
      </c>
      <c r="E216" s="30" t="s">
        <v>780</v>
      </c>
      <c r="F216" s="33"/>
      <c r="G216" s="31">
        <f aca="true" t="shared" si="101" ref="G216:R216">G217+G219</f>
        <v>845924</v>
      </c>
      <c r="H216" s="31">
        <f t="shared" si="101"/>
        <v>845924</v>
      </c>
      <c r="I216" s="31">
        <f t="shared" si="101"/>
        <v>845924</v>
      </c>
      <c r="J216" s="286">
        <f t="shared" si="101"/>
        <v>0</v>
      </c>
      <c r="K216" s="31">
        <f t="shared" si="101"/>
        <v>0</v>
      </c>
      <c r="L216" s="31">
        <f t="shared" si="101"/>
        <v>0</v>
      </c>
      <c r="M216" s="286">
        <f t="shared" si="101"/>
        <v>0</v>
      </c>
      <c r="N216" s="31">
        <f t="shared" si="101"/>
        <v>0</v>
      </c>
      <c r="O216" s="31">
        <f t="shared" si="101"/>
        <v>0</v>
      </c>
      <c r="P216" s="286">
        <f t="shared" si="101"/>
        <v>845924</v>
      </c>
      <c r="Q216" s="31">
        <f t="shared" si="101"/>
        <v>845924</v>
      </c>
      <c r="R216" s="31">
        <f t="shared" si="101"/>
        <v>845924</v>
      </c>
      <c r="S216" s="287">
        <f t="shared" si="74"/>
        <v>0</v>
      </c>
      <c r="T216" s="287">
        <f t="shared" si="74"/>
        <v>0</v>
      </c>
      <c r="U216" s="287">
        <f t="shared" si="74"/>
        <v>0</v>
      </c>
      <c r="V216" s="287"/>
      <c r="W216" s="287"/>
      <c r="X216" s="287"/>
      <c r="Y216" s="287"/>
      <c r="Z216" s="287"/>
    </row>
    <row r="217" spans="1:26" ht="39.75" customHeight="1">
      <c r="A217" s="30" t="s">
        <v>486</v>
      </c>
      <c r="B217" s="32" t="s">
        <v>3</v>
      </c>
      <c r="C217" s="30" t="s">
        <v>844</v>
      </c>
      <c r="D217" s="30" t="s">
        <v>281</v>
      </c>
      <c r="E217" s="30" t="s">
        <v>780</v>
      </c>
      <c r="F217" s="33" t="s">
        <v>329</v>
      </c>
      <c r="G217" s="31">
        <f aca="true" t="shared" si="102" ref="G217:R217">G218</f>
        <v>844622.7</v>
      </c>
      <c r="H217" s="31">
        <f t="shared" si="102"/>
        <v>844622.7</v>
      </c>
      <c r="I217" s="31">
        <f t="shared" si="102"/>
        <v>844622.7</v>
      </c>
      <c r="J217" s="286">
        <f t="shared" si="102"/>
        <v>0</v>
      </c>
      <c r="K217" s="31">
        <f t="shared" si="102"/>
        <v>0</v>
      </c>
      <c r="L217" s="31">
        <f t="shared" si="102"/>
        <v>0</v>
      </c>
      <c r="M217" s="286">
        <f t="shared" si="102"/>
        <v>0</v>
      </c>
      <c r="N217" s="31">
        <f t="shared" si="102"/>
        <v>0</v>
      </c>
      <c r="O217" s="31">
        <f t="shared" si="102"/>
        <v>0</v>
      </c>
      <c r="P217" s="286">
        <f t="shared" si="102"/>
        <v>844622.7</v>
      </c>
      <c r="Q217" s="31">
        <f t="shared" si="102"/>
        <v>844622.7</v>
      </c>
      <c r="R217" s="31">
        <f t="shared" si="102"/>
        <v>844622.7</v>
      </c>
      <c r="S217" s="287">
        <f t="shared" si="74"/>
        <v>0</v>
      </c>
      <c r="T217" s="287">
        <f t="shared" si="74"/>
        <v>0</v>
      </c>
      <c r="U217" s="287">
        <f t="shared" si="74"/>
        <v>0</v>
      </c>
      <c r="V217" s="287"/>
      <c r="W217" s="287"/>
      <c r="X217" s="287"/>
      <c r="Y217" s="287"/>
      <c r="Z217" s="287"/>
    </row>
    <row r="218" spans="1:26" ht="12.75" customHeight="1">
      <c r="A218" s="30" t="s">
        <v>487</v>
      </c>
      <c r="B218" s="32" t="s">
        <v>27</v>
      </c>
      <c r="C218" s="30" t="s">
        <v>844</v>
      </c>
      <c r="D218" s="30" t="s">
        <v>281</v>
      </c>
      <c r="E218" s="30" t="s">
        <v>780</v>
      </c>
      <c r="F218" s="33" t="s">
        <v>346</v>
      </c>
      <c r="G218" s="31">
        <f>341950.7+251336+251336</f>
        <v>844622.7</v>
      </c>
      <c r="H218" s="31">
        <f>341950.7+251336+251336</f>
        <v>844622.7</v>
      </c>
      <c r="I218" s="31">
        <f>341950.7+251336+251336</f>
        <v>844622.7</v>
      </c>
      <c r="J218" s="286"/>
      <c r="K218" s="31"/>
      <c r="L218" s="31"/>
      <c r="M218" s="286"/>
      <c r="N218" s="31"/>
      <c r="O218" s="31"/>
      <c r="P218" s="286">
        <f>341950.7+251336+251336</f>
        <v>844622.7</v>
      </c>
      <c r="Q218" s="31">
        <f>341950.7+251336+251336</f>
        <v>844622.7</v>
      </c>
      <c r="R218" s="31">
        <f>341950.7+251336+251336</f>
        <v>844622.7</v>
      </c>
      <c r="S218" s="287">
        <f t="shared" si="74"/>
        <v>0</v>
      </c>
      <c r="T218" s="287">
        <f t="shared" si="74"/>
        <v>0</v>
      </c>
      <c r="U218" s="287">
        <f t="shared" si="74"/>
        <v>0</v>
      </c>
      <c r="V218" s="287"/>
      <c r="W218" s="287"/>
      <c r="X218" s="287"/>
      <c r="Y218" s="287"/>
      <c r="Z218" s="287"/>
    </row>
    <row r="219" spans="1:26" ht="39.75" customHeight="1">
      <c r="A219" s="30" t="s">
        <v>488</v>
      </c>
      <c r="B219" s="32" t="s">
        <v>913</v>
      </c>
      <c r="C219" s="30" t="s">
        <v>844</v>
      </c>
      <c r="D219" s="30" t="s">
        <v>281</v>
      </c>
      <c r="E219" s="30" t="s">
        <v>780</v>
      </c>
      <c r="F219" s="33" t="s">
        <v>142</v>
      </c>
      <c r="G219" s="31">
        <f aca="true" t="shared" si="103" ref="G219:R219">G220</f>
        <v>1301.3</v>
      </c>
      <c r="H219" s="31">
        <f t="shared" si="103"/>
        <v>1301.3</v>
      </c>
      <c r="I219" s="31">
        <f t="shared" si="103"/>
        <v>1301.3</v>
      </c>
      <c r="J219" s="286">
        <f t="shared" si="103"/>
        <v>0</v>
      </c>
      <c r="K219" s="31">
        <f t="shared" si="103"/>
        <v>0</v>
      </c>
      <c r="L219" s="31">
        <f t="shared" si="103"/>
        <v>0</v>
      </c>
      <c r="M219" s="286">
        <f t="shared" si="103"/>
        <v>0</v>
      </c>
      <c r="N219" s="31">
        <f t="shared" si="103"/>
        <v>0</v>
      </c>
      <c r="O219" s="31">
        <f t="shared" si="103"/>
        <v>0</v>
      </c>
      <c r="P219" s="286">
        <f t="shared" si="103"/>
        <v>1301.3</v>
      </c>
      <c r="Q219" s="31">
        <f t="shared" si="103"/>
        <v>1301.3</v>
      </c>
      <c r="R219" s="31">
        <f t="shared" si="103"/>
        <v>1301.3</v>
      </c>
      <c r="S219" s="287">
        <f t="shared" si="74"/>
        <v>0</v>
      </c>
      <c r="T219" s="287">
        <f t="shared" si="74"/>
        <v>0</v>
      </c>
      <c r="U219" s="287">
        <f t="shared" si="74"/>
        <v>0</v>
      </c>
      <c r="V219" s="287"/>
      <c r="W219" s="287"/>
      <c r="X219" s="287"/>
      <c r="Y219" s="287"/>
      <c r="Z219" s="287"/>
    </row>
    <row r="220" spans="1:26" ht="26.25" customHeight="1">
      <c r="A220" s="30" t="s">
        <v>489</v>
      </c>
      <c r="B220" s="32" t="s">
        <v>379</v>
      </c>
      <c r="C220" s="30" t="s">
        <v>844</v>
      </c>
      <c r="D220" s="30" t="s">
        <v>281</v>
      </c>
      <c r="E220" s="30" t="s">
        <v>780</v>
      </c>
      <c r="F220" s="33" t="s">
        <v>694</v>
      </c>
      <c r="G220" s="31">
        <v>1301.3</v>
      </c>
      <c r="H220" s="31">
        <v>1301.3</v>
      </c>
      <c r="I220" s="31">
        <v>1301.3</v>
      </c>
      <c r="J220" s="286"/>
      <c r="K220" s="31"/>
      <c r="L220" s="31"/>
      <c r="M220" s="286"/>
      <c r="N220" s="31"/>
      <c r="O220" s="31"/>
      <c r="P220" s="286">
        <v>1301.3</v>
      </c>
      <c r="Q220" s="31">
        <v>1301.3</v>
      </c>
      <c r="R220" s="31">
        <v>1301.3</v>
      </c>
      <c r="S220" s="287">
        <f t="shared" si="74"/>
        <v>0</v>
      </c>
      <c r="T220" s="287">
        <f t="shared" si="74"/>
        <v>0</v>
      </c>
      <c r="U220" s="287">
        <f t="shared" si="74"/>
        <v>0</v>
      </c>
      <c r="V220" s="287"/>
      <c r="W220" s="287"/>
      <c r="X220" s="287"/>
      <c r="Y220" s="287"/>
      <c r="Z220" s="287"/>
    </row>
    <row r="221" spans="1:26" ht="26.25" customHeight="1">
      <c r="A221" s="30" t="s">
        <v>490</v>
      </c>
      <c r="B221" s="314" t="s">
        <v>40</v>
      </c>
      <c r="C221" s="284" t="s">
        <v>310</v>
      </c>
      <c r="D221" s="30"/>
      <c r="E221" s="299"/>
      <c r="F221" s="30"/>
      <c r="G221" s="34">
        <f aca="true" t="shared" si="104" ref="G221:R221">G222+G249+G290</f>
        <v>104244701</v>
      </c>
      <c r="H221" s="34">
        <f t="shared" si="104"/>
        <v>93200194</v>
      </c>
      <c r="I221" s="34">
        <f t="shared" si="104"/>
        <v>108280834</v>
      </c>
      <c r="J221" s="285">
        <f t="shared" si="104"/>
        <v>61290096.99465684</v>
      </c>
      <c r="K221" s="34">
        <f t="shared" si="104"/>
        <v>50603490</v>
      </c>
      <c r="L221" s="34">
        <f t="shared" si="104"/>
        <v>65684130</v>
      </c>
      <c r="M221" s="285">
        <f t="shared" si="104"/>
        <v>853900</v>
      </c>
      <c r="N221" s="34">
        <f t="shared" si="104"/>
        <v>496000</v>
      </c>
      <c r="O221" s="34">
        <f t="shared" si="104"/>
        <v>496000</v>
      </c>
      <c r="P221" s="285">
        <f t="shared" si="104"/>
        <v>42100704</v>
      </c>
      <c r="Q221" s="34">
        <f t="shared" si="104"/>
        <v>42100704</v>
      </c>
      <c r="R221" s="34">
        <f t="shared" si="104"/>
        <v>42100704</v>
      </c>
      <c r="S221" s="287">
        <f t="shared" si="74"/>
        <v>0.005343161523342133</v>
      </c>
      <c r="T221" s="287">
        <f t="shared" si="74"/>
        <v>0</v>
      </c>
      <c r="U221" s="287">
        <f t="shared" si="74"/>
        <v>0</v>
      </c>
      <c r="V221" s="287"/>
      <c r="W221" s="287"/>
      <c r="X221" s="287"/>
      <c r="Y221" s="287"/>
      <c r="Z221" s="287"/>
    </row>
    <row r="222" spans="1:26" ht="12.75" customHeight="1">
      <c r="A222" s="30" t="s">
        <v>491</v>
      </c>
      <c r="B222" s="55" t="s">
        <v>445</v>
      </c>
      <c r="C222" s="30" t="s">
        <v>310</v>
      </c>
      <c r="D222" s="30" t="s">
        <v>12</v>
      </c>
      <c r="E222" s="30"/>
      <c r="F222" s="30"/>
      <c r="G222" s="31">
        <f aca="true" t="shared" si="105" ref="G222:R222">G223+G229</f>
        <v>8110165</v>
      </c>
      <c r="H222" s="31">
        <f t="shared" si="105"/>
        <v>6829500</v>
      </c>
      <c r="I222" s="31">
        <f t="shared" si="105"/>
        <v>6349940</v>
      </c>
      <c r="J222" s="286">
        <f t="shared" si="105"/>
        <v>7835965</v>
      </c>
      <c r="K222" s="31">
        <f t="shared" si="105"/>
        <v>6628400</v>
      </c>
      <c r="L222" s="31">
        <f t="shared" si="105"/>
        <v>6148840</v>
      </c>
      <c r="M222" s="286">
        <f t="shared" si="105"/>
        <v>274200</v>
      </c>
      <c r="N222" s="31">
        <f t="shared" si="105"/>
        <v>201100</v>
      </c>
      <c r="O222" s="31">
        <f t="shared" si="105"/>
        <v>201100</v>
      </c>
      <c r="P222" s="286">
        <f t="shared" si="105"/>
        <v>0</v>
      </c>
      <c r="Q222" s="31">
        <f t="shared" si="105"/>
        <v>0</v>
      </c>
      <c r="R222" s="31">
        <f t="shared" si="105"/>
        <v>0</v>
      </c>
      <c r="S222" s="287">
        <f t="shared" si="74"/>
        <v>0</v>
      </c>
      <c r="T222" s="287">
        <f t="shared" si="74"/>
        <v>0</v>
      </c>
      <c r="U222" s="287">
        <f t="shared" si="74"/>
        <v>0</v>
      </c>
      <c r="V222" s="287"/>
      <c r="W222" s="287"/>
      <c r="X222" s="287"/>
      <c r="Y222" s="287"/>
      <c r="Z222" s="287"/>
    </row>
    <row r="223" spans="1:26" ht="12.75" customHeight="1">
      <c r="A223" s="30" t="s">
        <v>492</v>
      </c>
      <c r="B223" s="55" t="s">
        <v>825</v>
      </c>
      <c r="C223" s="30" t="s">
        <v>310</v>
      </c>
      <c r="D223" s="30" t="s">
        <v>826</v>
      </c>
      <c r="E223" s="30"/>
      <c r="F223" s="30"/>
      <c r="G223" s="31">
        <f aca="true" t="shared" si="106" ref="G223:R227">G224</f>
        <v>5523369</v>
      </c>
      <c r="H223" s="31">
        <f t="shared" si="106"/>
        <v>4685280</v>
      </c>
      <c r="I223" s="31">
        <f t="shared" si="106"/>
        <v>4307200</v>
      </c>
      <c r="J223" s="286">
        <f t="shared" si="106"/>
        <v>5523369</v>
      </c>
      <c r="K223" s="31">
        <f t="shared" si="106"/>
        <v>4685280</v>
      </c>
      <c r="L223" s="31">
        <f t="shared" si="106"/>
        <v>4307200</v>
      </c>
      <c r="M223" s="286">
        <f t="shared" si="106"/>
        <v>0</v>
      </c>
      <c r="N223" s="31">
        <f t="shared" si="106"/>
        <v>0</v>
      </c>
      <c r="O223" s="31">
        <f t="shared" si="106"/>
        <v>0</v>
      </c>
      <c r="P223" s="286">
        <f t="shared" si="106"/>
        <v>0</v>
      </c>
      <c r="Q223" s="31">
        <f t="shared" si="106"/>
        <v>0</v>
      </c>
      <c r="R223" s="31">
        <f t="shared" si="106"/>
        <v>0</v>
      </c>
      <c r="S223" s="287">
        <f t="shared" si="74"/>
        <v>0</v>
      </c>
      <c r="T223" s="287">
        <f t="shared" si="74"/>
        <v>0</v>
      </c>
      <c r="U223" s="287">
        <f t="shared" si="74"/>
        <v>0</v>
      </c>
      <c r="V223" s="287"/>
      <c r="W223" s="287"/>
      <c r="X223" s="287"/>
      <c r="Y223" s="287"/>
      <c r="Z223" s="287"/>
    </row>
    <row r="224" spans="1:26" ht="26.25" customHeight="1">
      <c r="A224" s="30" t="s">
        <v>493</v>
      </c>
      <c r="B224" s="32" t="s">
        <v>724</v>
      </c>
      <c r="C224" s="30" t="s">
        <v>310</v>
      </c>
      <c r="D224" s="30" t="s">
        <v>826</v>
      </c>
      <c r="E224" s="30" t="s">
        <v>90</v>
      </c>
      <c r="F224" s="30"/>
      <c r="G224" s="31">
        <f t="shared" si="106"/>
        <v>5523369</v>
      </c>
      <c r="H224" s="31">
        <f t="shared" si="106"/>
        <v>4685280</v>
      </c>
      <c r="I224" s="31">
        <f t="shared" si="106"/>
        <v>4307200</v>
      </c>
      <c r="J224" s="286">
        <f t="shared" si="106"/>
        <v>5523369</v>
      </c>
      <c r="K224" s="31">
        <f t="shared" si="106"/>
        <v>4685280</v>
      </c>
      <c r="L224" s="31">
        <f t="shared" si="106"/>
        <v>4307200</v>
      </c>
      <c r="M224" s="286">
        <f t="shared" si="106"/>
        <v>0</v>
      </c>
      <c r="N224" s="31">
        <f t="shared" si="106"/>
        <v>0</v>
      </c>
      <c r="O224" s="31">
        <f t="shared" si="106"/>
        <v>0</v>
      </c>
      <c r="P224" s="286">
        <f t="shared" si="106"/>
        <v>0</v>
      </c>
      <c r="Q224" s="31">
        <f t="shared" si="106"/>
        <v>0</v>
      </c>
      <c r="R224" s="31">
        <f t="shared" si="106"/>
        <v>0</v>
      </c>
      <c r="S224" s="287">
        <f t="shared" si="74"/>
        <v>0</v>
      </c>
      <c r="T224" s="287">
        <f t="shared" si="74"/>
        <v>0</v>
      </c>
      <c r="U224" s="287">
        <f t="shared" si="74"/>
        <v>0</v>
      </c>
      <c r="V224" s="287"/>
      <c r="W224" s="287"/>
      <c r="X224" s="287"/>
      <c r="Y224" s="287"/>
      <c r="Z224" s="287"/>
    </row>
    <row r="225" spans="1:26" ht="30" customHeight="1">
      <c r="A225" s="30" t="s">
        <v>494</v>
      </c>
      <c r="B225" s="32" t="s">
        <v>579</v>
      </c>
      <c r="C225" s="33" t="s">
        <v>310</v>
      </c>
      <c r="D225" s="30" t="s">
        <v>826</v>
      </c>
      <c r="E225" s="33" t="s">
        <v>91</v>
      </c>
      <c r="F225" s="30"/>
      <c r="G225" s="31">
        <f>G226</f>
        <v>5523369</v>
      </c>
      <c r="H225" s="31">
        <f t="shared" si="106"/>
        <v>4685280</v>
      </c>
      <c r="I225" s="31">
        <f t="shared" si="106"/>
        <v>4307200</v>
      </c>
      <c r="J225" s="286">
        <f>J226</f>
        <v>5523369</v>
      </c>
      <c r="K225" s="31">
        <f t="shared" si="106"/>
        <v>4685280</v>
      </c>
      <c r="L225" s="31">
        <f t="shared" si="106"/>
        <v>4307200</v>
      </c>
      <c r="M225" s="286">
        <f>M226</f>
        <v>0</v>
      </c>
      <c r="N225" s="31">
        <f t="shared" si="106"/>
        <v>0</v>
      </c>
      <c r="O225" s="31">
        <f t="shared" si="106"/>
        <v>0</v>
      </c>
      <c r="P225" s="286">
        <f>P226</f>
        <v>0</v>
      </c>
      <c r="Q225" s="31">
        <f t="shared" si="106"/>
        <v>0</v>
      </c>
      <c r="R225" s="31">
        <f t="shared" si="106"/>
        <v>0</v>
      </c>
      <c r="S225" s="287">
        <f t="shared" si="74"/>
        <v>0</v>
      </c>
      <c r="T225" s="287">
        <f t="shared" si="74"/>
        <v>0</v>
      </c>
      <c r="U225" s="287">
        <f t="shared" si="74"/>
        <v>0</v>
      </c>
      <c r="V225" s="287"/>
      <c r="W225" s="287"/>
      <c r="X225" s="287"/>
      <c r="Y225" s="287"/>
      <c r="Z225" s="287"/>
    </row>
    <row r="226" spans="1:26" ht="52.5" customHeight="1">
      <c r="A226" s="30" t="s">
        <v>495</v>
      </c>
      <c r="B226" s="32" t="s">
        <v>552</v>
      </c>
      <c r="C226" s="33" t="s">
        <v>310</v>
      </c>
      <c r="D226" s="30" t="s">
        <v>826</v>
      </c>
      <c r="E226" s="30" t="s">
        <v>92</v>
      </c>
      <c r="F226" s="30"/>
      <c r="G226" s="31">
        <f t="shared" si="106"/>
        <v>5523369</v>
      </c>
      <c r="H226" s="31">
        <f t="shared" si="106"/>
        <v>4685280</v>
      </c>
      <c r="I226" s="31">
        <f t="shared" si="106"/>
        <v>4307200</v>
      </c>
      <c r="J226" s="286">
        <f t="shared" si="106"/>
        <v>5523369</v>
      </c>
      <c r="K226" s="31">
        <f t="shared" si="106"/>
        <v>4685280</v>
      </c>
      <c r="L226" s="31">
        <f t="shared" si="106"/>
        <v>4307200</v>
      </c>
      <c r="M226" s="286">
        <f t="shared" si="106"/>
        <v>0</v>
      </c>
      <c r="N226" s="31">
        <f t="shared" si="106"/>
        <v>0</v>
      </c>
      <c r="O226" s="31">
        <f t="shared" si="106"/>
        <v>0</v>
      </c>
      <c r="P226" s="286">
        <f t="shared" si="106"/>
        <v>0</v>
      </c>
      <c r="Q226" s="31">
        <f t="shared" si="106"/>
        <v>0</v>
      </c>
      <c r="R226" s="31">
        <f t="shared" si="106"/>
        <v>0</v>
      </c>
      <c r="S226" s="287">
        <f t="shared" si="74"/>
        <v>0</v>
      </c>
      <c r="T226" s="287">
        <f t="shared" si="74"/>
        <v>0</v>
      </c>
      <c r="U226" s="287">
        <f t="shared" si="74"/>
        <v>0</v>
      </c>
      <c r="V226" s="287"/>
      <c r="W226" s="287"/>
      <c r="X226" s="287"/>
      <c r="Y226" s="287"/>
      <c r="Z226" s="287"/>
    </row>
    <row r="227" spans="1:26" ht="26.25" customHeight="1">
      <c r="A227" s="30" t="s">
        <v>496</v>
      </c>
      <c r="B227" s="32" t="s">
        <v>322</v>
      </c>
      <c r="C227" s="33" t="s">
        <v>310</v>
      </c>
      <c r="D227" s="30" t="s">
        <v>826</v>
      </c>
      <c r="E227" s="30" t="s">
        <v>92</v>
      </c>
      <c r="F227" s="30" t="s">
        <v>605</v>
      </c>
      <c r="G227" s="31">
        <f t="shared" si="106"/>
        <v>5523369</v>
      </c>
      <c r="H227" s="31">
        <f t="shared" si="106"/>
        <v>4685280</v>
      </c>
      <c r="I227" s="31">
        <f t="shared" si="106"/>
        <v>4307200</v>
      </c>
      <c r="J227" s="286">
        <f t="shared" si="106"/>
        <v>5523369</v>
      </c>
      <c r="K227" s="31">
        <f t="shared" si="106"/>
        <v>4685280</v>
      </c>
      <c r="L227" s="31">
        <f t="shared" si="106"/>
        <v>4307200</v>
      </c>
      <c r="M227" s="286">
        <f t="shared" si="106"/>
        <v>0</v>
      </c>
      <c r="N227" s="31">
        <f t="shared" si="106"/>
        <v>0</v>
      </c>
      <c r="O227" s="31">
        <f t="shared" si="106"/>
        <v>0</v>
      </c>
      <c r="P227" s="286">
        <f t="shared" si="106"/>
        <v>0</v>
      </c>
      <c r="Q227" s="31">
        <f t="shared" si="106"/>
        <v>0</v>
      </c>
      <c r="R227" s="31">
        <f t="shared" si="106"/>
        <v>0</v>
      </c>
      <c r="S227" s="287">
        <f t="shared" si="74"/>
        <v>0</v>
      </c>
      <c r="T227" s="287">
        <f t="shared" si="74"/>
        <v>0</v>
      </c>
      <c r="U227" s="287">
        <f t="shared" si="74"/>
        <v>0</v>
      </c>
      <c r="V227" s="287"/>
      <c r="W227" s="287"/>
      <c r="X227" s="287"/>
      <c r="Y227" s="287"/>
      <c r="Z227" s="287"/>
    </row>
    <row r="228" spans="1:26" ht="12.75" customHeight="1">
      <c r="A228" s="30" t="s">
        <v>497</v>
      </c>
      <c r="B228" s="32" t="s">
        <v>323</v>
      </c>
      <c r="C228" s="33" t="s">
        <v>310</v>
      </c>
      <c r="D228" s="30" t="s">
        <v>826</v>
      </c>
      <c r="E228" s="30" t="s">
        <v>92</v>
      </c>
      <c r="F228" s="30" t="s">
        <v>606</v>
      </c>
      <c r="G228" s="31">
        <v>5523369</v>
      </c>
      <c r="H228" s="31">
        <v>4685280</v>
      </c>
      <c r="I228" s="31">
        <v>4307200</v>
      </c>
      <c r="J228" s="286">
        <v>5523369</v>
      </c>
      <c r="K228" s="31">
        <v>4685280</v>
      </c>
      <c r="L228" s="31">
        <v>4307200</v>
      </c>
      <c r="M228" s="286"/>
      <c r="N228" s="31"/>
      <c r="O228" s="31"/>
      <c r="P228" s="286"/>
      <c r="Q228" s="31"/>
      <c r="R228" s="31"/>
      <c r="S228" s="287">
        <f t="shared" si="74"/>
        <v>0</v>
      </c>
      <c r="T228" s="287">
        <f t="shared" si="74"/>
        <v>0</v>
      </c>
      <c r="U228" s="287">
        <f t="shared" si="74"/>
        <v>0</v>
      </c>
      <c r="V228" s="287"/>
      <c r="W228" s="287"/>
      <c r="X228" s="287"/>
      <c r="Y228" s="287"/>
      <c r="Z228" s="287"/>
    </row>
    <row r="229" spans="1:26" ht="12.75" customHeight="1">
      <c r="A229" s="30" t="s">
        <v>498</v>
      </c>
      <c r="B229" s="55" t="s">
        <v>827</v>
      </c>
      <c r="C229" s="30" t="s">
        <v>472</v>
      </c>
      <c r="D229" s="30" t="s">
        <v>287</v>
      </c>
      <c r="E229" s="30"/>
      <c r="F229" s="30"/>
      <c r="G229" s="31">
        <f>G230</f>
        <v>2586796</v>
      </c>
      <c r="H229" s="31">
        <f aca="true" t="shared" si="107" ref="H229:U229">H230</f>
        <v>2144220</v>
      </c>
      <c r="I229" s="31">
        <f t="shared" si="107"/>
        <v>2042740</v>
      </c>
      <c r="J229" s="286">
        <f t="shared" si="107"/>
        <v>2312596</v>
      </c>
      <c r="K229" s="31">
        <f t="shared" si="107"/>
        <v>1943120</v>
      </c>
      <c r="L229" s="31">
        <f t="shared" si="107"/>
        <v>1841640</v>
      </c>
      <c r="M229" s="286">
        <f t="shared" si="107"/>
        <v>274200</v>
      </c>
      <c r="N229" s="31">
        <f t="shared" si="107"/>
        <v>201100</v>
      </c>
      <c r="O229" s="31">
        <f t="shared" si="107"/>
        <v>201100</v>
      </c>
      <c r="P229" s="286">
        <f t="shared" si="107"/>
        <v>0</v>
      </c>
      <c r="Q229" s="31">
        <f t="shared" si="107"/>
        <v>0</v>
      </c>
      <c r="R229" s="31">
        <f t="shared" si="107"/>
        <v>0</v>
      </c>
      <c r="S229" s="287">
        <f t="shared" si="107"/>
        <v>0</v>
      </c>
      <c r="T229" s="287">
        <f t="shared" si="107"/>
        <v>0</v>
      </c>
      <c r="U229" s="287">
        <f t="shared" si="107"/>
        <v>0</v>
      </c>
      <c r="V229" s="287"/>
      <c r="W229" s="287"/>
      <c r="X229" s="287"/>
      <c r="Y229" s="287"/>
      <c r="Z229" s="287"/>
    </row>
    <row r="230" spans="1:26" ht="26.25" customHeight="1">
      <c r="A230" s="30" t="s">
        <v>499</v>
      </c>
      <c r="B230" s="55" t="s">
        <v>711</v>
      </c>
      <c r="C230" s="30" t="s">
        <v>472</v>
      </c>
      <c r="D230" s="30" t="s">
        <v>287</v>
      </c>
      <c r="E230" s="30" t="s">
        <v>69</v>
      </c>
      <c r="F230" s="30"/>
      <c r="G230" s="31">
        <f aca="true" t="shared" si="108" ref="G230:R230">G231+G243</f>
        <v>2586796</v>
      </c>
      <c r="H230" s="31">
        <f t="shared" si="108"/>
        <v>2144220</v>
      </c>
      <c r="I230" s="31">
        <f t="shared" si="108"/>
        <v>2042740</v>
      </c>
      <c r="J230" s="286">
        <f t="shared" si="108"/>
        <v>2312596</v>
      </c>
      <c r="K230" s="31">
        <f t="shared" si="108"/>
        <v>1943120</v>
      </c>
      <c r="L230" s="31">
        <f t="shared" si="108"/>
        <v>1841640</v>
      </c>
      <c r="M230" s="286">
        <f t="shared" si="108"/>
        <v>274200</v>
      </c>
      <c r="N230" s="31">
        <f t="shared" si="108"/>
        <v>201100</v>
      </c>
      <c r="O230" s="31">
        <f t="shared" si="108"/>
        <v>201100</v>
      </c>
      <c r="P230" s="286">
        <f t="shared" si="108"/>
        <v>0</v>
      </c>
      <c r="Q230" s="31">
        <f t="shared" si="108"/>
        <v>0</v>
      </c>
      <c r="R230" s="31">
        <f t="shared" si="108"/>
        <v>0</v>
      </c>
      <c r="S230" s="287">
        <f t="shared" si="74"/>
        <v>0</v>
      </c>
      <c r="T230" s="287">
        <f t="shared" si="74"/>
        <v>0</v>
      </c>
      <c r="U230" s="287">
        <f t="shared" si="74"/>
        <v>0</v>
      </c>
      <c r="V230" s="287"/>
      <c r="W230" s="287"/>
      <c r="X230" s="287"/>
      <c r="Y230" s="287"/>
      <c r="Z230" s="287"/>
    </row>
    <row r="231" spans="1:26" ht="26.25" customHeight="1">
      <c r="A231" s="30" t="s">
        <v>500</v>
      </c>
      <c r="B231" s="55" t="s">
        <v>824</v>
      </c>
      <c r="C231" s="30" t="s">
        <v>310</v>
      </c>
      <c r="D231" s="30" t="s">
        <v>287</v>
      </c>
      <c r="E231" s="30" t="s">
        <v>93</v>
      </c>
      <c r="F231" s="30"/>
      <c r="G231" s="31">
        <f>G232+G235+G240</f>
        <v>2520796</v>
      </c>
      <c r="H231" s="31">
        <f aca="true" t="shared" si="109" ref="H231:U231">H232+H235+H240</f>
        <v>2078220</v>
      </c>
      <c r="I231" s="31">
        <f t="shared" si="109"/>
        <v>1976740</v>
      </c>
      <c r="J231" s="286">
        <f t="shared" si="109"/>
        <v>2246596</v>
      </c>
      <c r="K231" s="31">
        <f t="shared" si="109"/>
        <v>1877120</v>
      </c>
      <c r="L231" s="31">
        <f t="shared" si="109"/>
        <v>1775640</v>
      </c>
      <c r="M231" s="286">
        <f t="shared" si="109"/>
        <v>274200</v>
      </c>
      <c r="N231" s="31">
        <f t="shared" si="109"/>
        <v>201100</v>
      </c>
      <c r="O231" s="31">
        <f t="shared" si="109"/>
        <v>201100</v>
      </c>
      <c r="P231" s="286">
        <f t="shared" si="109"/>
        <v>0</v>
      </c>
      <c r="Q231" s="31">
        <f t="shared" si="109"/>
        <v>0</v>
      </c>
      <c r="R231" s="31">
        <f t="shared" si="109"/>
        <v>0</v>
      </c>
      <c r="S231" s="287">
        <f t="shared" si="109"/>
        <v>0</v>
      </c>
      <c r="T231" s="287">
        <f t="shared" si="109"/>
        <v>0</v>
      </c>
      <c r="U231" s="287">
        <f t="shared" si="109"/>
        <v>0</v>
      </c>
      <c r="V231" s="287"/>
      <c r="W231" s="287"/>
      <c r="X231" s="287"/>
      <c r="Y231" s="287"/>
      <c r="Z231" s="287"/>
    </row>
    <row r="232" spans="1:26" ht="52.5" customHeight="1">
      <c r="A232" s="30" t="s">
        <v>501</v>
      </c>
      <c r="B232" s="32" t="s">
        <v>720</v>
      </c>
      <c r="C232" s="30" t="s">
        <v>310</v>
      </c>
      <c r="D232" s="30" t="s">
        <v>287</v>
      </c>
      <c r="E232" s="30" t="s">
        <v>723</v>
      </c>
      <c r="F232" s="292"/>
      <c r="G232" s="31">
        <f aca="true" t="shared" si="110" ref="G232:R233">G233</f>
        <v>2059096</v>
      </c>
      <c r="H232" s="31">
        <f t="shared" si="110"/>
        <v>1707620</v>
      </c>
      <c r="I232" s="31">
        <f t="shared" si="110"/>
        <v>1606140</v>
      </c>
      <c r="J232" s="286">
        <f t="shared" si="110"/>
        <v>2059096</v>
      </c>
      <c r="K232" s="31">
        <f t="shared" si="110"/>
        <v>1707620</v>
      </c>
      <c r="L232" s="31">
        <f t="shared" si="110"/>
        <v>1606140</v>
      </c>
      <c r="M232" s="286">
        <f t="shared" si="110"/>
        <v>0</v>
      </c>
      <c r="N232" s="31">
        <f t="shared" si="110"/>
        <v>0</v>
      </c>
      <c r="O232" s="31">
        <f t="shared" si="110"/>
        <v>0</v>
      </c>
      <c r="P232" s="286">
        <f t="shared" si="110"/>
        <v>0</v>
      </c>
      <c r="Q232" s="31">
        <f t="shared" si="110"/>
        <v>0</v>
      </c>
      <c r="R232" s="31">
        <f t="shared" si="110"/>
        <v>0</v>
      </c>
      <c r="S232" s="287">
        <f t="shared" si="74"/>
        <v>0</v>
      </c>
      <c r="T232" s="287">
        <f t="shared" si="74"/>
        <v>0</v>
      </c>
      <c r="U232" s="287">
        <f t="shared" si="74"/>
        <v>0</v>
      </c>
      <c r="V232" s="287"/>
      <c r="W232" s="287"/>
      <c r="X232" s="287"/>
      <c r="Y232" s="287"/>
      <c r="Z232" s="287"/>
    </row>
    <row r="233" spans="1:26" ht="26.25" customHeight="1">
      <c r="A233" s="30" t="s">
        <v>502</v>
      </c>
      <c r="B233" s="32" t="s">
        <v>322</v>
      </c>
      <c r="C233" s="30" t="s">
        <v>310</v>
      </c>
      <c r="D233" s="30" t="s">
        <v>287</v>
      </c>
      <c r="E233" s="30" t="s">
        <v>723</v>
      </c>
      <c r="F233" s="292" t="s">
        <v>605</v>
      </c>
      <c r="G233" s="31">
        <f t="shared" si="110"/>
        <v>2059096</v>
      </c>
      <c r="H233" s="31">
        <f t="shared" si="110"/>
        <v>1707620</v>
      </c>
      <c r="I233" s="31">
        <f t="shared" si="110"/>
        <v>1606140</v>
      </c>
      <c r="J233" s="286">
        <f t="shared" si="110"/>
        <v>2059096</v>
      </c>
      <c r="K233" s="31">
        <f t="shared" si="110"/>
        <v>1707620</v>
      </c>
      <c r="L233" s="31">
        <f t="shared" si="110"/>
        <v>1606140</v>
      </c>
      <c r="M233" s="286">
        <f t="shared" si="110"/>
        <v>0</v>
      </c>
      <c r="N233" s="31">
        <f t="shared" si="110"/>
        <v>0</v>
      </c>
      <c r="O233" s="31">
        <f t="shared" si="110"/>
        <v>0</v>
      </c>
      <c r="P233" s="286">
        <f t="shared" si="110"/>
        <v>0</v>
      </c>
      <c r="Q233" s="31">
        <f t="shared" si="110"/>
        <v>0</v>
      </c>
      <c r="R233" s="31">
        <f t="shared" si="110"/>
        <v>0</v>
      </c>
      <c r="S233" s="287">
        <f t="shared" si="74"/>
        <v>0</v>
      </c>
      <c r="T233" s="287">
        <f t="shared" si="74"/>
        <v>0</v>
      </c>
      <c r="U233" s="287">
        <f t="shared" si="74"/>
        <v>0</v>
      </c>
      <c r="V233" s="287"/>
      <c r="W233" s="287"/>
      <c r="X233" s="287"/>
      <c r="Y233" s="287"/>
      <c r="Z233" s="287"/>
    </row>
    <row r="234" spans="1:26" ht="12.75">
      <c r="A234" s="30" t="s">
        <v>503</v>
      </c>
      <c r="B234" s="315" t="s">
        <v>721</v>
      </c>
      <c r="C234" s="30" t="s">
        <v>310</v>
      </c>
      <c r="D234" s="30" t="s">
        <v>287</v>
      </c>
      <c r="E234" s="30" t="s">
        <v>723</v>
      </c>
      <c r="F234" s="292" t="s">
        <v>722</v>
      </c>
      <c r="G234" s="31">
        <v>2059096</v>
      </c>
      <c r="H234" s="31">
        <v>1707620</v>
      </c>
      <c r="I234" s="31">
        <v>1606140</v>
      </c>
      <c r="J234" s="286">
        <v>2059096</v>
      </c>
      <c r="K234" s="31">
        <v>1707620</v>
      </c>
      <c r="L234" s="31">
        <v>1606140</v>
      </c>
      <c r="M234" s="286"/>
      <c r="N234" s="31"/>
      <c r="O234" s="31"/>
      <c r="P234" s="286"/>
      <c r="Q234" s="31"/>
      <c r="R234" s="31"/>
      <c r="S234" s="287">
        <f t="shared" si="74"/>
        <v>0</v>
      </c>
      <c r="T234" s="287">
        <f t="shared" si="74"/>
        <v>0</v>
      </c>
      <c r="U234" s="287">
        <f t="shared" si="74"/>
        <v>0</v>
      </c>
      <c r="V234" s="287"/>
      <c r="W234" s="287"/>
      <c r="X234" s="287"/>
      <c r="Y234" s="287"/>
      <c r="Z234" s="287"/>
    </row>
    <row r="235" spans="1:26" ht="52.5" customHeight="1">
      <c r="A235" s="30" t="s">
        <v>504</v>
      </c>
      <c r="B235" s="55" t="s">
        <v>710</v>
      </c>
      <c r="C235" s="30" t="s">
        <v>310</v>
      </c>
      <c r="D235" s="30" t="s">
        <v>287</v>
      </c>
      <c r="E235" s="30" t="s">
        <v>94</v>
      </c>
      <c r="F235" s="30"/>
      <c r="G235" s="31">
        <f aca="true" t="shared" si="111" ref="G235:R235">G236+G238</f>
        <v>118500</v>
      </c>
      <c r="H235" s="31">
        <f t="shared" si="111"/>
        <v>118500</v>
      </c>
      <c r="I235" s="31">
        <f t="shared" si="111"/>
        <v>118500</v>
      </c>
      <c r="J235" s="286">
        <f t="shared" si="111"/>
        <v>118500</v>
      </c>
      <c r="K235" s="31">
        <f t="shared" si="111"/>
        <v>118500</v>
      </c>
      <c r="L235" s="31">
        <f t="shared" si="111"/>
        <v>118500</v>
      </c>
      <c r="M235" s="286">
        <f t="shared" si="111"/>
        <v>0</v>
      </c>
      <c r="N235" s="31">
        <f t="shared" si="111"/>
        <v>0</v>
      </c>
      <c r="O235" s="31">
        <f t="shared" si="111"/>
        <v>0</v>
      </c>
      <c r="P235" s="286">
        <f t="shared" si="111"/>
        <v>0</v>
      </c>
      <c r="Q235" s="31">
        <f t="shared" si="111"/>
        <v>0</v>
      </c>
      <c r="R235" s="31">
        <f t="shared" si="111"/>
        <v>0</v>
      </c>
      <c r="S235" s="287">
        <f t="shared" si="74"/>
        <v>0</v>
      </c>
      <c r="T235" s="287">
        <f t="shared" si="74"/>
        <v>0</v>
      </c>
      <c r="U235" s="287">
        <f t="shared" si="74"/>
        <v>0</v>
      </c>
      <c r="V235" s="287"/>
      <c r="W235" s="287"/>
      <c r="X235" s="287"/>
      <c r="Y235" s="287"/>
      <c r="Z235" s="287"/>
    </row>
    <row r="236" spans="1:26" ht="39.75" customHeight="1">
      <c r="A236" s="30" t="s">
        <v>505</v>
      </c>
      <c r="B236" s="32" t="s">
        <v>913</v>
      </c>
      <c r="C236" s="30" t="s">
        <v>310</v>
      </c>
      <c r="D236" s="30" t="s">
        <v>287</v>
      </c>
      <c r="E236" s="30" t="s">
        <v>94</v>
      </c>
      <c r="F236" s="30" t="s">
        <v>142</v>
      </c>
      <c r="G236" s="31">
        <f aca="true" t="shared" si="112" ref="G236:R236">G237</f>
        <v>68500</v>
      </c>
      <c r="H236" s="31">
        <f t="shared" si="112"/>
        <v>68500</v>
      </c>
      <c r="I236" s="31">
        <f t="shared" si="112"/>
        <v>68500</v>
      </c>
      <c r="J236" s="286">
        <f t="shared" si="112"/>
        <v>68500</v>
      </c>
      <c r="K236" s="31">
        <f t="shared" si="112"/>
        <v>68500</v>
      </c>
      <c r="L236" s="31">
        <f t="shared" si="112"/>
        <v>68500</v>
      </c>
      <c r="M236" s="286">
        <f t="shared" si="112"/>
        <v>0</v>
      </c>
      <c r="N236" s="31">
        <f t="shared" si="112"/>
        <v>0</v>
      </c>
      <c r="O236" s="31">
        <f t="shared" si="112"/>
        <v>0</v>
      </c>
      <c r="P236" s="286">
        <f t="shared" si="112"/>
        <v>0</v>
      </c>
      <c r="Q236" s="31">
        <f t="shared" si="112"/>
        <v>0</v>
      </c>
      <c r="R236" s="31">
        <f t="shared" si="112"/>
        <v>0</v>
      </c>
      <c r="S236" s="287">
        <f t="shared" si="74"/>
        <v>0</v>
      </c>
      <c r="T236" s="287">
        <f t="shared" si="74"/>
        <v>0</v>
      </c>
      <c r="U236" s="287">
        <f t="shared" si="74"/>
        <v>0</v>
      </c>
      <c r="V236" s="287"/>
      <c r="W236" s="287"/>
      <c r="X236" s="287"/>
      <c r="Y236" s="287"/>
      <c r="Z236" s="287"/>
    </row>
    <row r="237" spans="1:26" ht="26.25" customHeight="1">
      <c r="A237" s="30" t="s">
        <v>506</v>
      </c>
      <c r="B237" s="32" t="s">
        <v>379</v>
      </c>
      <c r="C237" s="30" t="s">
        <v>310</v>
      </c>
      <c r="D237" s="30" t="s">
        <v>287</v>
      </c>
      <c r="E237" s="30" t="s">
        <v>94</v>
      </c>
      <c r="F237" s="292" t="s">
        <v>694</v>
      </c>
      <c r="G237" s="31">
        <v>68500</v>
      </c>
      <c r="H237" s="31">
        <v>68500</v>
      </c>
      <c r="I237" s="31">
        <v>68500</v>
      </c>
      <c r="J237" s="286">
        <v>68500</v>
      </c>
      <c r="K237" s="31">
        <v>68500</v>
      </c>
      <c r="L237" s="31">
        <v>68500</v>
      </c>
      <c r="M237" s="286"/>
      <c r="N237" s="31"/>
      <c r="O237" s="31"/>
      <c r="P237" s="286"/>
      <c r="Q237" s="31"/>
      <c r="R237" s="31"/>
      <c r="S237" s="287">
        <f t="shared" si="74"/>
        <v>0</v>
      </c>
      <c r="T237" s="287">
        <f t="shared" si="74"/>
        <v>0</v>
      </c>
      <c r="U237" s="287">
        <f t="shared" si="74"/>
        <v>0</v>
      </c>
      <c r="V237" s="287"/>
      <c r="W237" s="287"/>
      <c r="X237" s="287"/>
      <c r="Y237" s="287"/>
      <c r="Z237" s="287"/>
    </row>
    <row r="238" spans="1:26" ht="26.25" customHeight="1">
      <c r="A238" s="30" t="s">
        <v>507</v>
      </c>
      <c r="B238" s="32" t="s">
        <v>322</v>
      </c>
      <c r="C238" s="30" t="s">
        <v>310</v>
      </c>
      <c r="D238" s="30" t="s">
        <v>287</v>
      </c>
      <c r="E238" s="30" t="s">
        <v>94</v>
      </c>
      <c r="F238" s="30" t="s">
        <v>605</v>
      </c>
      <c r="G238" s="31">
        <f aca="true" t="shared" si="113" ref="G238:R238">G239</f>
        <v>50000</v>
      </c>
      <c r="H238" s="31">
        <f t="shared" si="113"/>
        <v>50000</v>
      </c>
      <c r="I238" s="31">
        <f t="shared" si="113"/>
        <v>50000</v>
      </c>
      <c r="J238" s="286">
        <f t="shared" si="113"/>
        <v>50000</v>
      </c>
      <c r="K238" s="31">
        <f t="shared" si="113"/>
        <v>50000</v>
      </c>
      <c r="L238" s="31">
        <f t="shared" si="113"/>
        <v>50000</v>
      </c>
      <c r="M238" s="286">
        <f t="shared" si="113"/>
        <v>0</v>
      </c>
      <c r="N238" s="31">
        <f t="shared" si="113"/>
        <v>0</v>
      </c>
      <c r="O238" s="31">
        <f t="shared" si="113"/>
        <v>0</v>
      </c>
      <c r="P238" s="286">
        <f t="shared" si="113"/>
        <v>0</v>
      </c>
      <c r="Q238" s="31">
        <f t="shared" si="113"/>
        <v>0</v>
      </c>
      <c r="R238" s="31">
        <f t="shared" si="113"/>
        <v>0</v>
      </c>
      <c r="S238" s="287">
        <f t="shared" si="74"/>
        <v>0</v>
      </c>
      <c r="T238" s="287">
        <f t="shared" si="74"/>
        <v>0</v>
      </c>
      <c r="U238" s="287">
        <f t="shared" si="74"/>
        <v>0</v>
      </c>
      <c r="V238" s="287"/>
      <c r="W238" s="287"/>
      <c r="X238" s="287"/>
      <c r="Y238" s="287"/>
      <c r="Z238" s="287"/>
    </row>
    <row r="239" spans="1:26" ht="12.75" customHeight="1">
      <c r="A239" s="30" t="s">
        <v>508</v>
      </c>
      <c r="B239" s="315" t="s">
        <v>721</v>
      </c>
      <c r="C239" s="30" t="s">
        <v>310</v>
      </c>
      <c r="D239" s="30" t="s">
        <v>287</v>
      </c>
      <c r="E239" s="30" t="s">
        <v>94</v>
      </c>
      <c r="F239" s="292" t="s">
        <v>722</v>
      </c>
      <c r="G239" s="31">
        <v>50000</v>
      </c>
      <c r="H239" s="31">
        <v>50000</v>
      </c>
      <c r="I239" s="31">
        <v>50000</v>
      </c>
      <c r="J239" s="286">
        <v>50000</v>
      </c>
      <c r="K239" s="31">
        <v>50000</v>
      </c>
      <c r="L239" s="31">
        <v>50000</v>
      </c>
      <c r="M239" s="286"/>
      <c r="N239" s="31"/>
      <c r="O239" s="31"/>
      <c r="P239" s="286"/>
      <c r="Q239" s="31"/>
      <c r="R239" s="31"/>
      <c r="S239" s="287">
        <f t="shared" si="74"/>
        <v>0</v>
      </c>
      <c r="T239" s="287">
        <f t="shared" si="74"/>
        <v>0</v>
      </c>
      <c r="U239" s="287">
        <f t="shared" si="74"/>
        <v>0</v>
      </c>
      <c r="V239" s="287"/>
      <c r="W239" s="287"/>
      <c r="X239" s="287"/>
      <c r="Y239" s="287"/>
      <c r="Z239" s="287"/>
    </row>
    <row r="240" spans="1:26" ht="52.5" customHeight="1">
      <c r="A240" s="30" t="s">
        <v>509</v>
      </c>
      <c r="B240" s="55" t="s">
        <v>557</v>
      </c>
      <c r="C240" s="30" t="s">
        <v>310</v>
      </c>
      <c r="D240" s="30" t="s">
        <v>287</v>
      </c>
      <c r="E240" s="30" t="s">
        <v>914</v>
      </c>
      <c r="F240" s="30"/>
      <c r="G240" s="31">
        <f aca="true" t="shared" si="114" ref="G240:R241">G241</f>
        <v>343200</v>
      </c>
      <c r="H240" s="31">
        <f t="shared" si="114"/>
        <v>252100</v>
      </c>
      <c r="I240" s="31">
        <f t="shared" si="114"/>
        <v>252100</v>
      </c>
      <c r="J240" s="286">
        <f t="shared" si="114"/>
        <v>69000</v>
      </c>
      <c r="K240" s="31">
        <f t="shared" si="114"/>
        <v>51000</v>
      </c>
      <c r="L240" s="31">
        <f t="shared" si="114"/>
        <v>51000</v>
      </c>
      <c r="M240" s="286">
        <f t="shared" si="114"/>
        <v>274200</v>
      </c>
      <c r="N240" s="31">
        <f t="shared" si="114"/>
        <v>201100</v>
      </c>
      <c r="O240" s="31">
        <f t="shared" si="114"/>
        <v>201100</v>
      </c>
      <c r="P240" s="286">
        <f t="shared" si="114"/>
        <v>0</v>
      </c>
      <c r="Q240" s="31">
        <f t="shared" si="114"/>
        <v>0</v>
      </c>
      <c r="R240" s="31">
        <f t="shared" si="114"/>
        <v>0</v>
      </c>
      <c r="S240" s="287">
        <f t="shared" si="74"/>
        <v>0</v>
      </c>
      <c r="T240" s="287">
        <f t="shared" si="74"/>
        <v>0</v>
      </c>
      <c r="U240" s="287">
        <f t="shared" si="74"/>
        <v>0</v>
      </c>
      <c r="V240" s="287"/>
      <c r="W240" s="287"/>
      <c r="X240" s="287"/>
      <c r="Y240" s="287"/>
      <c r="Z240" s="287"/>
    </row>
    <row r="241" spans="1:26" ht="26.25" customHeight="1">
      <c r="A241" s="30" t="s">
        <v>510</v>
      </c>
      <c r="B241" s="32" t="s">
        <v>322</v>
      </c>
      <c r="C241" s="30" t="s">
        <v>310</v>
      </c>
      <c r="D241" s="30" t="s">
        <v>287</v>
      </c>
      <c r="E241" s="30" t="s">
        <v>914</v>
      </c>
      <c r="F241" s="30" t="s">
        <v>605</v>
      </c>
      <c r="G241" s="31">
        <f t="shared" si="114"/>
        <v>343200</v>
      </c>
      <c r="H241" s="31">
        <f t="shared" si="114"/>
        <v>252100</v>
      </c>
      <c r="I241" s="31">
        <f t="shared" si="114"/>
        <v>252100</v>
      </c>
      <c r="J241" s="286">
        <f t="shared" si="114"/>
        <v>69000</v>
      </c>
      <c r="K241" s="31">
        <f t="shared" si="114"/>
        <v>51000</v>
      </c>
      <c r="L241" s="31">
        <f t="shared" si="114"/>
        <v>51000</v>
      </c>
      <c r="M241" s="286">
        <f t="shared" si="114"/>
        <v>274200</v>
      </c>
      <c r="N241" s="31">
        <f t="shared" si="114"/>
        <v>201100</v>
      </c>
      <c r="O241" s="31">
        <f t="shared" si="114"/>
        <v>201100</v>
      </c>
      <c r="P241" s="286">
        <f t="shared" si="114"/>
        <v>0</v>
      </c>
      <c r="Q241" s="31">
        <f t="shared" si="114"/>
        <v>0</v>
      </c>
      <c r="R241" s="31">
        <f t="shared" si="114"/>
        <v>0</v>
      </c>
      <c r="S241" s="287">
        <f t="shared" si="74"/>
        <v>0</v>
      </c>
      <c r="T241" s="287">
        <f t="shared" si="74"/>
        <v>0</v>
      </c>
      <c r="U241" s="287">
        <f t="shared" si="74"/>
        <v>0</v>
      </c>
      <c r="V241" s="287"/>
      <c r="W241" s="287"/>
      <c r="X241" s="287"/>
      <c r="Y241" s="287"/>
      <c r="Z241" s="287"/>
    </row>
    <row r="242" spans="1:26" ht="12.75" customHeight="1">
      <c r="A242" s="30" t="s">
        <v>511</v>
      </c>
      <c r="B242" s="315" t="s">
        <v>721</v>
      </c>
      <c r="C242" s="30" t="s">
        <v>310</v>
      </c>
      <c r="D242" s="30" t="s">
        <v>287</v>
      </c>
      <c r="E242" s="30" t="s">
        <v>914</v>
      </c>
      <c r="F242" s="30" t="s">
        <v>722</v>
      </c>
      <c r="G242" s="31">
        <f>274200+69000</f>
        <v>343200</v>
      </c>
      <c r="H242" s="31">
        <f>201100+51000</f>
        <v>252100</v>
      </c>
      <c r="I242" s="31">
        <f>201100+51000</f>
        <v>252100</v>
      </c>
      <c r="J242" s="286">
        <v>69000</v>
      </c>
      <c r="K242" s="31">
        <v>51000</v>
      </c>
      <c r="L242" s="31">
        <v>51000</v>
      </c>
      <c r="M242" s="286">
        <v>274200</v>
      </c>
      <c r="N242" s="31">
        <v>201100</v>
      </c>
      <c r="O242" s="31">
        <v>201100</v>
      </c>
      <c r="P242" s="286"/>
      <c r="Q242" s="31"/>
      <c r="R242" s="31"/>
      <c r="S242" s="287">
        <f t="shared" si="74"/>
        <v>0</v>
      </c>
      <c r="T242" s="287">
        <f t="shared" si="74"/>
        <v>0</v>
      </c>
      <c r="U242" s="287">
        <f t="shared" si="74"/>
        <v>0</v>
      </c>
      <c r="V242" s="287"/>
      <c r="W242" s="287"/>
      <c r="X242" s="287"/>
      <c r="Y242" s="287"/>
      <c r="Z242" s="287"/>
    </row>
    <row r="243" spans="1:26" ht="26.25" customHeight="1">
      <c r="A243" s="30" t="s">
        <v>512</v>
      </c>
      <c r="B243" s="32" t="s">
        <v>712</v>
      </c>
      <c r="C243" s="30" t="s">
        <v>310</v>
      </c>
      <c r="D243" s="30" t="s">
        <v>287</v>
      </c>
      <c r="E243" s="30" t="s">
        <v>95</v>
      </c>
      <c r="F243" s="292"/>
      <c r="G243" s="31">
        <f>G244</f>
        <v>66000</v>
      </c>
      <c r="H243" s="31">
        <f aca="true" t="shared" si="115" ref="H243:U243">H244</f>
        <v>66000</v>
      </c>
      <c r="I243" s="31">
        <f t="shared" si="115"/>
        <v>66000</v>
      </c>
      <c r="J243" s="286">
        <f t="shared" si="115"/>
        <v>66000</v>
      </c>
      <c r="K243" s="31">
        <f t="shared" si="115"/>
        <v>66000</v>
      </c>
      <c r="L243" s="31">
        <f t="shared" si="115"/>
        <v>66000</v>
      </c>
      <c r="M243" s="286">
        <f t="shared" si="115"/>
        <v>0</v>
      </c>
      <c r="N243" s="31">
        <f t="shared" si="115"/>
        <v>0</v>
      </c>
      <c r="O243" s="31">
        <f t="shared" si="115"/>
        <v>0</v>
      </c>
      <c r="P243" s="286">
        <f t="shared" si="115"/>
        <v>0</v>
      </c>
      <c r="Q243" s="31">
        <f t="shared" si="115"/>
        <v>0</v>
      </c>
      <c r="R243" s="31">
        <f t="shared" si="115"/>
        <v>0</v>
      </c>
      <c r="S243" s="287">
        <f t="shared" si="115"/>
        <v>0</v>
      </c>
      <c r="T243" s="287">
        <f t="shared" si="115"/>
        <v>0</v>
      </c>
      <c r="U243" s="287">
        <f t="shared" si="115"/>
        <v>0</v>
      </c>
      <c r="V243" s="287"/>
      <c r="W243" s="287"/>
      <c r="X243" s="287"/>
      <c r="Y243" s="287"/>
      <c r="Z243" s="287"/>
    </row>
    <row r="244" spans="1:26" ht="52.5" customHeight="1">
      <c r="A244" s="30" t="s">
        <v>513</v>
      </c>
      <c r="B244" s="55" t="s">
        <v>713</v>
      </c>
      <c r="C244" s="30" t="s">
        <v>310</v>
      </c>
      <c r="D244" s="30" t="s">
        <v>287</v>
      </c>
      <c r="E244" s="30" t="s">
        <v>96</v>
      </c>
      <c r="F244" s="292"/>
      <c r="G244" s="31">
        <f aca="true" t="shared" si="116" ref="G244:R244">G245+G247</f>
        <v>66000</v>
      </c>
      <c r="H244" s="31">
        <f t="shared" si="116"/>
        <v>66000</v>
      </c>
      <c r="I244" s="31">
        <f t="shared" si="116"/>
        <v>66000</v>
      </c>
      <c r="J244" s="286">
        <f t="shared" si="116"/>
        <v>66000</v>
      </c>
      <c r="K244" s="31">
        <f t="shared" si="116"/>
        <v>66000</v>
      </c>
      <c r="L244" s="31">
        <f t="shared" si="116"/>
        <v>66000</v>
      </c>
      <c r="M244" s="286">
        <f t="shared" si="116"/>
        <v>0</v>
      </c>
      <c r="N244" s="31">
        <f t="shared" si="116"/>
        <v>0</v>
      </c>
      <c r="O244" s="31">
        <f t="shared" si="116"/>
        <v>0</v>
      </c>
      <c r="P244" s="286">
        <f t="shared" si="116"/>
        <v>0</v>
      </c>
      <c r="Q244" s="31">
        <f t="shared" si="116"/>
        <v>0</v>
      </c>
      <c r="R244" s="31">
        <f t="shared" si="116"/>
        <v>0</v>
      </c>
      <c r="S244" s="287">
        <f aca="true" t="shared" si="117" ref="S244:U275">G244-J244-M244-P244</f>
        <v>0</v>
      </c>
      <c r="T244" s="287">
        <f t="shared" si="117"/>
        <v>0</v>
      </c>
      <c r="U244" s="287">
        <f t="shared" si="117"/>
        <v>0</v>
      </c>
      <c r="V244" s="287"/>
      <c r="W244" s="287"/>
      <c r="X244" s="287"/>
      <c r="Y244" s="287"/>
      <c r="Z244" s="287"/>
    </row>
    <row r="245" spans="1:26" ht="39.75" customHeight="1">
      <c r="A245" s="30" t="s">
        <v>514</v>
      </c>
      <c r="B245" s="32" t="s">
        <v>913</v>
      </c>
      <c r="C245" s="30" t="s">
        <v>310</v>
      </c>
      <c r="D245" s="30" t="s">
        <v>287</v>
      </c>
      <c r="E245" s="30" t="s">
        <v>96</v>
      </c>
      <c r="F245" s="30" t="s">
        <v>142</v>
      </c>
      <c r="G245" s="31">
        <f aca="true" t="shared" si="118" ref="G245:R247">G246</f>
        <v>15500</v>
      </c>
      <c r="H245" s="31">
        <f t="shared" si="118"/>
        <v>15500</v>
      </c>
      <c r="I245" s="31">
        <f t="shared" si="118"/>
        <v>15500</v>
      </c>
      <c r="J245" s="286">
        <f t="shared" si="118"/>
        <v>15500</v>
      </c>
      <c r="K245" s="31">
        <f t="shared" si="118"/>
        <v>15500</v>
      </c>
      <c r="L245" s="31">
        <f t="shared" si="118"/>
        <v>15500</v>
      </c>
      <c r="M245" s="286">
        <f t="shared" si="118"/>
        <v>0</v>
      </c>
      <c r="N245" s="31">
        <f t="shared" si="118"/>
        <v>0</v>
      </c>
      <c r="O245" s="31">
        <f t="shared" si="118"/>
        <v>0</v>
      </c>
      <c r="P245" s="286">
        <f t="shared" si="118"/>
        <v>0</v>
      </c>
      <c r="Q245" s="31">
        <f t="shared" si="118"/>
        <v>0</v>
      </c>
      <c r="R245" s="31">
        <f t="shared" si="118"/>
        <v>0</v>
      </c>
      <c r="S245" s="287">
        <f t="shared" si="117"/>
        <v>0</v>
      </c>
      <c r="T245" s="287">
        <f t="shared" si="117"/>
        <v>0</v>
      </c>
      <c r="U245" s="287">
        <f t="shared" si="117"/>
        <v>0</v>
      </c>
      <c r="V245" s="287"/>
      <c r="W245" s="287"/>
      <c r="X245" s="287"/>
      <c r="Y245" s="287"/>
      <c r="Z245" s="287"/>
    </row>
    <row r="246" spans="1:26" ht="26.25" customHeight="1">
      <c r="A246" s="30" t="s">
        <v>515</v>
      </c>
      <c r="B246" s="32" t="s">
        <v>379</v>
      </c>
      <c r="C246" s="30" t="s">
        <v>310</v>
      </c>
      <c r="D246" s="30" t="s">
        <v>287</v>
      </c>
      <c r="E246" s="30" t="s">
        <v>96</v>
      </c>
      <c r="F246" s="292" t="s">
        <v>694</v>
      </c>
      <c r="G246" s="31">
        <v>15500</v>
      </c>
      <c r="H246" s="31">
        <v>15500</v>
      </c>
      <c r="I246" s="31">
        <v>15500</v>
      </c>
      <c r="J246" s="286">
        <v>15500</v>
      </c>
      <c r="K246" s="31">
        <v>15500</v>
      </c>
      <c r="L246" s="31">
        <v>15500</v>
      </c>
      <c r="M246" s="286"/>
      <c r="N246" s="31"/>
      <c r="O246" s="31"/>
      <c r="P246" s="286"/>
      <c r="Q246" s="31"/>
      <c r="R246" s="31"/>
      <c r="S246" s="287">
        <f t="shared" si="117"/>
        <v>0</v>
      </c>
      <c r="T246" s="287">
        <f t="shared" si="117"/>
        <v>0</v>
      </c>
      <c r="U246" s="287">
        <f t="shared" si="117"/>
        <v>0</v>
      </c>
      <c r="V246" s="287"/>
      <c r="W246" s="287"/>
      <c r="X246" s="287"/>
      <c r="Y246" s="287"/>
      <c r="Z246" s="287"/>
    </row>
    <row r="247" spans="1:26" ht="26.25" customHeight="1">
      <c r="A247" s="30" t="s">
        <v>516</v>
      </c>
      <c r="B247" s="32" t="s">
        <v>322</v>
      </c>
      <c r="C247" s="30" t="s">
        <v>310</v>
      </c>
      <c r="D247" s="30" t="s">
        <v>287</v>
      </c>
      <c r="E247" s="30" t="s">
        <v>96</v>
      </c>
      <c r="F247" s="30" t="s">
        <v>605</v>
      </c>
      <c r="G247" s="31">
        <f t="shared" si="118"/>
        <v>50500</v>
      </c>
      <c r="H247" s="31">
        <f t="shared" si="118"/>
        <v>50500</v>
      </c>
      <c r="I247" s="31">
        <f t="shared" si="118"/>
        <v>50500</v>
      </c>
      <c r="J247" s="286">
        <f t="shared" si="118"/>
        <v>50500</v>
      </c>
      <c r="K247" s="31">
        <f t="shared" si="118"/>
        <v>50500</v>
      </c>
      <c r="L247" s="31">
        <f t="shared" si="118"/>
        <v>50500</v>
      </c>
      <c r="M247" s="286">
        <f t="shared" si="118"/>
        <v>0</v>
      </c>
      <c r="N247" s="31">
        <f t="shared" si="118"/>
        <v>0</v>
      </c>
      <c r="O247" s="31">
        <f t="shared" si="118"/>
        <v>0</v>
      </c>
      <c r="P247" s="286">
        <f t="shared" si="118"/>
        <v>0</v>
      </c>
      <c r="Q247" s="31">
        <f t="shared" si="118"/>
        <v>0</v>
      </c>
      <c r="R247" s="31">
        <f t="shared" si="118"/>
        <v>0</v>
      </c>
      <c r="S247" s="287">
        <f t="shared" si="117"/>
        <v>0</v>
      </c>
      <c r="T247" s="287">
        <f t="shared" si="117"/>
        <v>0</v>
      </c>
      <c r="U247" s="287">
        <f t="shared" si="117"/>
        <v>0</v>
      </c>
      <c r="V247" s="287"/>
      <c r="W247" s="287"/>
      <c r="X247" s="287"/>
      <c r="Y247" s="287"/>
      <c r="Z247" s="287"/>
    </row>
    <row r="248" spans="1:26" ht="12.75" customHeight="1">
      <c r="A248" s="30" t="s">
        <v>517</v>
      </c>
      <c r="B248" s="32" t="s">
        <v>721</v>
      </c>
      <c r="C248" s="30" t="s">
        <v>310</v>
      </c>
      <c r="D248" s="30" t="s">
        <v>287</v>
      </c>
      <c r="E248" s="30" t="s">
        <v>96</v>
      </c>
      <c r="F248" s="292" t="s">
        <v>722</v>
      </c>
      <c r="G248" s="31">
        <v>50500</v>
      </c>
      <c r="H248" s="31">
        <v>50500</v>
      </c>
      <c r="I248" s="31">
        <v>50500</v>
      </c>
      <c r="J248" s="286">
        <v>50500</v>
      </c>
      <c r="K248" s="31">
        <v>50500</v>
      </c>
      <c r="L248" s="31">
        <v>50500</v>
      </c>
      <c r="M248" s="286"/>
      <c r="N248" s="31"/>
      <c r="O248" s="31"/>
      <c r="P248" s="286"/>
      <c r="Q248" s="31"/>
      <c r="R248" s="31"/>
      <c r="S248" s="287">
        <f t="shared" si="117"/>
        <v>0</v>
      </c>
      <c r="T248" s="287">
        <f t="shared" si="117"/>
        <v>0</v>
      </c>
      <c r="U248" s="287">
        <f t="shared" si="117"/>
        <v>0</v>
      </c>
      <c r="V248" s="287"/>
      <c r="W248" s="287"/>
      <c r="X248" s="287"/>
      <c r="Y248" s="287"/>
      <c r="Z248" s="287"/>
    </row>
    <row r="249" spans="1:26" ht="12.75" customHeight="1">
      <c r="A249" s="30" t="s">
        <v>518</v>
      </c>
      <c r="B249" s="308" t="s">
        <v>585</v>
      </c>
      <c r="C249" s="30" t="s">
        <v>310</v>
      </c>
      <c r="D249" s="30" t="s">
        <v>13</v>
      </c>
      <c r="E249" s="30"/>
      <c r="F249" s="292"/>
      <c r="G249" s="31">
        <f aca="true" t="shared" si="119" ref="G249:R249">G250+G273</f>
        <v>91465060</v>
      </c>
      <c r="H249" s="31">
        <f t="shared" si="119"/>
        <v>81582794</v>
      </c>
      <c r="I249" s="31">
        <f t="shared" si="119"/>
        <v>97324394</v>
      </c>
      <c r="J249" s="286">
        <f t="shared" si="119"/>
        <v>48784655.99465684</v>
      </c>
      <c r="K249" s="31">
        <f t="shared" si="119"/>
        <v>39187190</v>
      </c>
      <c r="L249" s="31">
        <f t="shared" si="119"/>
        <v>54928790</v>
      </c>
      <c r="M249" s="286">
        <f t="shared" si="119"/>
        <v>579700</v>
      </c>
      <c r="N249" s="31">
        <f t="shared" si="119"/>
        <v>294900</v>
      </c>
      <c r="O249" s="31">
        <f t="shared" si="119"/>
        <v>294900</v>
      </c>
      <c r="P249" s="286">
        <f t="shared" si="119"/>
        <v>42100704</v>
      </c>
      <c r="Q249" s="31">
        <f t="shared" si="119"/>
        <v>42100704</v>
      </c>
      <c r="R249" s="31">
        <f t="shared" si="119"/>
        <v>42100704</v>
      </c>
      <c r="S249" s="287">
        <f t="shared" si="117"/>
        <v>0.005343161523342133</v>
      </c>
      <c r="T249" s="287">
        <f t="shared" si="117"/>
        <v>0</v>
      </c>
      <c r="U249" s="287">
        <f t="shared" si="117"/>
        <v>0</v>
      </c>
      <c r="V249" s="287"/>
      <c r="W249" s="287"/>
      <c r="X249" s="287"/>
      <c r="Y249" s="287"/>
      <c r="Z249" s="287"/>
    </row>
    <row r="250" spans="1:26" ht="12.75" customHeight="1">
      <c r="A250" s="30" t="s">
        <v>519</v>
      </c>
      <c r="B250" s="55" t="s">
        <v>311</v>
      </c>
      <c r="C250" s="30" t="s">
        <v>310</v>
      </c>
      <c r="D250" s="30" t="s">
        <v>289</v>
      </c>
      <c r="E250" s="30"/>
      <c r="F250" s="30"/>
      <c r="G250" s="31">
        <f aca="true" t="shared" si="120" ref="G250:R250">G251</f>
        <v>60700429</v>
      </c>
      <c r="H250" s="31">
        <f t="shared" si="120"/>
        <v>57080064</v>
      </c>
      <c r="I250" s="31">
        <f t="shared" si="120"/>
        <v>56048334</v>
      </c>
      <c r="J250" s="286">
        <f t="shared" si="120"/>
        <v>18020024.996</v>
      </c>
      <c r="K250" s="31">
        <f t="shared" si="120"/>
        <v>14684460</v>
      </c>
      <c r="L250" s="31">
        <f t="shared" si="120"/>
        <v>13652730</v>
      </c>
      <c r="M250" s="286">
        <f t="shared" si="120"/>
        <v>579700</v>
      </c>
      <c r="N250" s="31">
        <f t="shared" si="120"/>
        <v>294900</v>
      </c>
      <c r="O250" s="31">
        <f t="shared" si="120"/>
        <v>294900</v>
      </c>
      <c r="P250" s="286">
        <f t="shared" si="120"/>
        <v>42100704</v>
      </c>
      <c r="Q250" s="31">
        <f t="shared" si="120"/>
        <v>42100704</v>
      </c>
      <c r="R250" s="31">
        <f t="shared" si="120"/>
        <v>42100704</v>
      </c>
      <c r="S250" s="287">
        <f t="shared" si="117"/>
        <v>0.0040000006556510925</v>
      </c>
      <c r="T250" s="287">
        <f t="shared" si="117"/>
        <v>0</v>
      </c>
      <c r="U250" s="287">
        <f t="shared" si="117"/>
        <v>0</v>
      </c>
      <c r="V250" s="287"/>
      <c r="W250" s="287"/>
      <c r="X250" s="287"/>
      <c r="Y250" s="287"/>
      <c r="Z250" s="287"/>
    </row>
    <row r="251" spans="1:26" ht="26.25" customHeight="1">
      <c r="A251" s="30" t="s">
        <v>694</v>
      </c>
      <c r="B251" s="55" t="s">
        <v>967</v>
      </c>
      <c r="C251" s="30" t="s">
        <v>310</v>
      </c>
      <c r="D251" s="30" t="s">
        <v>289</v>
      </c>
      <c r="E251" s="30" t="s">
        <v>61</v>
      </c>
      <c r="F251" s="30"/>
      <c r="G251" s="31">
        <f>G252+G262+G269</f>
        <v>60700429</v>
      </c>
      <c r="H251" s="31">
        <f aca="true" t="shared" si="121" ref="H251:U251">H252+H262+H269</f>
        <v>57080064</v>
      </c>
      <c r="I251" s="31">
        <f t="shared" si="121"/>
        <v>56048334</v>
      </c>
      <c r="J251" s="286">
        <f t="shared" si="121"/>
        <v>18020024.996</v>
      </c>
      <c r="K251" s="31">
        <f t="shared" si="121"/>
        <v>14684460</v>
      </c>
      <c r="L251" s="31">
        <f t="shared" si="121"/>
        <v>13652730</v>
      </c>
      <c r="M251" s="286">
        <f t="shared" si="121"/>
        <v>579700</v>
      </c>
      <c r="N251" s="31">
        <f t="shared" si="121"/>
        <v>294900</v>
      </c>
      <c r="O251" s="31">
        <f t="shared" si="121"/>
        <v>294900</v>
      </c>
      <c r="P251" s="286">
        <f t="shared" si="121"/>
        <v>42100704</v>
      </c>
      <c r="Q251" s="31">
        <f t="shared" si="121"/>
        <v>42100704</v>
      </c>
      <c r="R251" s="31">
        <f t="shared" si="121"/>
        <v>42100704</v>
      </c>
      <c r="S251" s="287">
        <f t="shared" si="121"/>
        <v>0.0040000006556510925</v>
      </c>
      <c r="T251" s="287">
        <f t="shared" si="121"/>
        <v>0</v>
      </c>
      <c r="U251" s="287">
        <f t="shared" si="121"/>
        <v>0</v>
      </c>
      <c r="V251" s="287"/>
      <c r="W251" s="287"/>
      <c r="X251" s="287"/>
      <c r="Y251" s="287"/>
      <c r="Z251" s="287"/>
    </row>
    <row r="252" spans="1:26" ht="12.75" customHeight="1">
      <c r="A252" s="30" t="s">
        <v>520</v>
      </c>
      <c r="B252" s="55" t="s">
        <v>546</v>
      </c>
      <c r="C252" s="30" t="s">
        <v>310</v>
      </c>
      <c r="D252" s="30" t="s">
        <v>289</v>
      </c>
      <c r="E252" s="30" t="s">
        <v>97</v>
      </c>
      <c r="F252" s="30"/>
      <c r="G252" s="31">
        <f>G253+G259+G256</f>
        <v>15867023</v>
      </c>
      <c r="H252" s="31">
        <f>H253+H259+H256</f>
        <v>12614480</v>
      </c>
      <c r="I252" s="31">
        <f>I253+I259+I256</f>
        <v>11750570</v>
      </c>
      <c r="J252" s="286">
        <f aca="true" t="shared" si="122" ref="J252:U252">J253+J259+J256</f>
        <v>15287322.996</v>
      </c>
      <c r="K252" s="31">
        <f t="shared" si="122"/>
        <v>12319580</v>
      </c>
      <c r="L252" s="31">
        <f t="shared" si="122"/>
        <v>11455670</v>
      </c>
      <c r="M252" s="286">
        <f t="shared" si="122"/>
        <v>579700</v>
      </c>
      <c r="N252" s="31">
        <f t="shared" si="122"/>
        <v>294900</v>
      </c>
      <c r="O252" s="31">
        <f t="shared" si="122"/>
        <v>294900</v>
      </c>
      <c r="P252" s="286">
        <f t="shared" si="122"/>
        <v>0</v>
      </c>
      <c r="Q252" s="31">
        <f t="shared" si="122"/>
        <v>0</v>
      </c>
      <c r="R252" s="31">
        <f t="shared" si="122"/>
        <v>0</v>
      </c>
      <c r="S252" s="287">
        <f t="shared" si="122"/>
        <v>0.0040000006556510925</v>
      </c>
      <c r="T252" s="287">
        <f t="shared" si="122"/>
        <v>0</v>
      </c>
      <c r="U252" s="287">
        <f t="shared" si="122"/>
        <v>0</v>
      </c>
      <c r="V252" s="287"/>
      <c r="W252" s="287"/>
      <c r="X252" s="287"/>
      <c r="Y252" s="287"/>
      <c r="Z252" s="287"/>
    </row>
    <row r="253" spans="1:26" ht="52.5" customHeight="1">
      <c r="A253" s="30" t="s">
        <v>521</v>
      </c>
      <c r="B253" s="32" t="s">
        <v>970</v>
      </c>
      <c r="C253" s="30" t="s">
        <v>310</v>
      </c>
      <c r="D253" s="30" t="s">
        <v>289</v>
      </c>
      <c r="E253" s="30" t="s">
        <v>98</v>
      </c>
      <c r="F253" s="30"/>
      <c r="G253" s="31">
        <f aca="true" t="shared" si="123" ref="G253:R260">G254</f>
        <v>15194443</v>
      </c>
      <c r="H253" s="31">
        <f t="shared" si="123"/>
        <v>12229580</v>
      </c>
      <c r="I253" s="31">
        <f t="shared" si="123"/>
        <v>11365670</v>
      </c>
      <c r="J253" s="286">
        <f t="shared" si="123"/>
        <v>15194442.996</v>
      </c>
      <c r="K253" s="31">
        <f t="shared" si="123"/>
        <v>12229580</v>
      </c>
      <c r="L253" s="31">
        <f t="shared" si="123"/>
        <v>11365670</v>
      </c>
      <c r="M253" s="286">
        <f t="shared" si="123"/>
        <v>0</v>
      </c>
      <c r="N253" s="31">
        <f t="shared" si="123"/>
        <v>0</v>
      </c>
      <c r="O253" s="31">
        <f t="shared" si="123"/>
        <v>0</v>
      </c>
      <c r="P253" s="286">
        <f t="shared" si="123"/>
        <v>0</v>
      </c>
      <c r="Q253" s="31">
        <f t="shared" si="123"/>
        <v>0</v>
      </c>
      <c r="R253" s="31">
        <f t="shared" si="123"/>
        <v>0</v>
      </c>
      <c r="S253" s="287">
        <f t="shared" si="117"/>
        <v>0.0040000006556510925</v>
      </c>
      <c r="T253" s="287">
        <f t="shared" si="117"/>
        <v>0</v>
      </c>
      <c r="U253" s="287">
        <f t="shared" si="117"/>
        <v>0</v>
      </c>
      <c r="V253" s="287"/>
      <c r="W253" s="287"/>
      <c r="X253" s="287"/>
      <c r="Y253" s="287"/>
      <c r="Z253" s="287"/>
    </row>
    <row r="254" spans="1:26" ht="26.25" customHeight="1">
      <c r="A254" s="30" t="s">
        <v>522</v>
      </c>
      <c r="B254" s="32" t="s">
        <v>322</v>
      </c>
      <c r="C254" s="33" t="s">
        <v>310</v>
      </c>
      <c r="D254" s="30" t="s">
        <v>289</v>
      </c>
      <c r="E254" s="30" t="s">
        <v>98</v>
      </c>
      <c r="F254" s="30" t="s">
        <v>605</v>
      </c>
      <c r="G254" s="31">
        <f t="shared" si="123"/>
        <v>15194443</v>
      </c>
      <c r="H254" s="31">
        <f t="shared" si="123"/>
        <v>12229580</v>
      </c>
      <c r="I254" s="31">
        <f t="shared" si="123"/>
        <v>11365670</v>
      </c>
      <c r="J254" s="286">
        <f t="shared" si="123"/>
        <v>15194442.996</v>
      </c>
      <c r="K254" s="31">
        <f t="shared" si="123"/>
        <v>12229580</v>
      </c>
      <c r="L254" s="31">
        <f t="shared" si="123"/>
        <v>11365670</v>
      </c>
      <c r="M254" s="286">
        <f t="shared" si="123"/>
        <v>0</v>
      </c>
      <c r="N254" s="31">
        <f t="shared" si="123"/>
        <v>0</v>
      </c>
      <c r="O254" s="31">
        <f t="shared" si="123"/>
        <v>0</v>
      </c>
      <c r="P254" s="286">
        <f t="shared" si="123"/>
        <v>0</v>
      </c>
      <c r="Q254" s="31">
        <f t="shared" si="123"/>
        <v>0</v>
      </c>
      <c r="R254" s="31">
        <f t="shared" si="123"/>
        <v>0</v>
      </c>
      <c r="S254" s="287">
        <f t="shared" si="117"/>
        <v>0.0040000006556510925</v>
      </c>
      <c r="T254" s="287">
        <f t="shared" si="117"/>
        <v>0</v>
      </c>
      <c r="U254" s="287">
        <f t="shared" si="117"/>
        <v>0</v>
      </c>
      <c r="V254" s="287"/>
      <c r="W254" s="287"/>
      <c r="X254" s="287"/>
      <c r="Y254" s="287"/>
      <c r="Z254" s="287"/>
    </row>
    <row r="255" spans="1:26" ht="12.75" customHeight="1">
      <c r="A255" s="30" t="s">
        <v>523</v>
      </c>
      <c r="B255" s="32" t="s">
        <v>323</v>
      </c>
      <c r="C255" s="33" t="s">
        <v>310</v>
      </c>
      <c r="D255" s="30" t="s">
        <v>289</v>
      </c>
      <c r="E255" s="30" t="s">
        <v>98</v>
      </c>
      <c r="F255" s="30" t="s">
        <v>606</v>
      </c>
      <c r="G255" s="31">
        <f>14594443+600000</f>
        <v>15194443</v>
      </c>
      <c r="H255" s="31">
        <v>12229580</v>
      </c>
      <c r="I255" s="31">
        <v>11365670</v>
      </c>
      <c r="J255" s="316">
        <f>((10803089+3262533)+481720*1.039+1549932)+(1647298+497484+346464*1.039+473624)-2500000-2000000-0.18+600000</f>
        <v>15194442.996</v>
      </c>
      <c r="K255" s="317">
        <v>12229580</v>
      </c>
      <c r="L255" s="317">
        <v>11365670</v>
      </c>
      <c r="M255" s="286"/>
      <c r="N255" s="31"/>
      <c r="O255" s="31"/>
      <c r="P255" s="286"/>
      <c r="Q255" s="31"/>
      <c r="R255" s="31"/>
      <c r="S255" s="287">
        <f t="shared" si="117"/>
        <v>0.0040000006556510925</v>
      </c>
      <c r="T255" s="287">
        <f t="shared" si="117"/>
        <v>0</v>
      </c>
      <c r="U255" s="287">
        <f t="shared" si="117"/>
        <v>0</v>
      </c>
      <c r="V255" s="287"/>
      <c r="W255" s="287"/>
      <c r="X255" s="287"/>
      <c r="Y255" s="287"/>
      <c r="Z255" s="287"/>
    </row>
    <row r="256" spans="1:26" ht="52.5" customHeight="1">
      <c r="A256" s="30" t="s">
        <v>524</v>
      </c>
      <c r="B256" s="303" t="s">
        <v>1499</v>
      </c>
      <c r="C256" s="30" t="s">
        <v>310</v>
      </c>
      <c r="D256" s="30" t="s">
        <v>289</v>
      </c>
      <c r="E256" s="101" t="s">
        <v>1498</v>
      </c>
      <c r="F256" s="30"/>
      <c r="G256" s="31">
        <f t="shared" si="123"/>
        <v>287680</v>
      </c>
      <c r="H256" s="31">
        <f t="shared" si="123"/>
        <v>0</v>
      </c>
      <c r="I256" s="31">
        <f t="shared" si="123"/>
        <v>0</v>
      </c>
      <c r="J256" s="286">
        <f t="shared" si="123"/>
        <v>2880</v>
      </c>
      <c r="K256" s="31">
        <f t="shared" si="123"/>
        <v>0</v>
      </c>
      <c r="L256" s="31">
        <f t="shared" si="123"/>
        <v>0</v>
      </c>
      <c r="M256" s="286">
        <f t="shared" si="123"/>
        <v>284800</v>
      </c>
      <c r="N256" s="31">
        <f t="shared" si="123"/>
        <v>0</v>
      </c>
      <c r="O256" s="31">
        <f t="shared" si="123"/>
        <v>0</v>
      </c>
      <c r="P256" s="286">
        <f t="shared" si="123"/>
        <v>0</v>
      </c>
      <c r="Q256" s="31">
        <f t="shared" si="123"/>
        <v>0</v>
      </c>
      <c r="R256" s="31">
        <f t="shared" si="123"/>
        <v>0</v>
      </c>
      <c r="S256" s="287">
        <f t="shared" si="117"/>
        <v>0</v>
      </c>
      <c r="T256" s="287">
        <f t="shared" si="117"/>
        <v>0</v>
      </c>
      <c r="U256" s="287">
        <f t="shared" si="117"/>
        <v>0</v>
      </c>
      <c r="V256" s="287"/>
      <c r="W256" s="287"/>
      <c r="X256" s="287"/>
      <c r="Y256" s="287"/>
      <c r="Z256" s="287"/>
    </row>
    <row r="257" spans="1:26" ht="26.25" customHeight="1">
      <c r="A257" s="30" t="s">
        <v>525</v>
      </c>
      <c r="B257" s="32" t="s">
        <v>322</v>
      </c>
      <c r="C257" s="33" t="s">
        <v>310</v>
      </c>
      <c r="D257" s="30" t="s">
        <v>289</v>
      </c>
      <c r="E257" s="101" t="s">
        <v>1498</v>
      </c>
      <c r="F257" s="30" t="s">
        <v>605</v>
      </c>
      <c r="G257" s="31">
        <f t="shared" si="123"/>
        <v>287680</v>
      </c>
      <c r="H257" s="31">
        <f t="shared" si="123"/>
        <v>0</v>
      </c>
      <c r="I257" s="31">
        <f t="shared" si="123"/>
        <v>0</v>
      </c>
      <c r="J257" s="286">
        <f t="shared" si="123"/>
        <v>2880</v>
      </c>
      <c r="K257" s="31">
        <f t="shared" si="123"/>
        <v>0</v>
      </c>
      <c r="L257" s="31">
        <f t="shared" si="123"/>
        <v>0</v>
      </c>
      <c r="M257" s="286">
        <f t="shared" si="123"/>
        <v>284800</v>
      </c>
      <c r="N257" s="31">
        <f t="shared" si="123"/>
        <v>0</v>
      </c>
      <c r="O257" s="31">
        <f t="shared" si="123"/>
        <v>0</v>
      </c>
      <c r="P257" s="286">
        <f t="shared" si="123"/>
        <v>0</v>
      </c>
      <c r="Q257" s="31">
        <f t="shared" si="123"/>
        <v>0</v>
      </c>
      <c r="R257" s="31">
        <f t="shared" si="123"/>
        <v>0</v>
      </c>
      <c r="S257" s="287">
        <f t="shared" si="117"/>
        <v>0</v>
      </c>
      <c r="T257" s="287">
        <f t="shared" si="117"/>
        <v>0</v>
      </c>
      <c r="U257" s="287">
        <f t="shared" si="117"/>
        <v>0</v>
      </c>
      <c r="V257" s="287"/>
      <c r="W257" s="287"/>
      <c r="X257" s="287"/>
      <c r="Y257" s="287"/>
      <c r="Z257" s="287"/>
    </row>
    <row r="258" spans="1:26" ht="12.75" customHeight="1">
      <c r="A258" s="30" t="s">
        <v>526</v>
      </c>
      <c r="B258" s="32" t="s">
        <v>323</v>
      </c>
      <c r="C258" s="33" t="s">
        <v>310</v>
      </c>
      <c r="D258" s="30" t="s">
        <v>289</v>
      </c>
      <c r="E258" s="101" t="s">
        <v>1498</v>
      </c>
      <c r="F258" s="30" t="s">
        <v>606</v>
      </c>
      <c r="G258" s="31">
        <f>284800+2880</f>
        <v>287680</v>
      </c>
      <c r="H258" s="31">
        <v>0</v>
      </c>
      <c r="I258" s="31">
        <v>0</v>
      </c>
      <c r="J258" s="286">
        <v>2880</v>
      </c>
      <c r="K258" s="31">
        <v>0</v>
      </c>
      <c r="L258" s="31">
        <v>0</v>
      </c>
      <c r="M258" s="286">
        <v>284800</v>
      </c>
      <c r="N258" s="31">
        <v>0</v>
      </c>
      <c r="O258" s="31">
        <v>0</v>
      </c>
      <c r="P258" s="286"/>
      <c r="Q258" s="31"/>
      <c r="R258" s="31"/>
      <c r="S258" s="287">
        <f t="shared" si="117"/>
        <v>0</v>
      </c>
      <c r="T258" s="287">
        <f t="shared" si="117"/>
        <v>0</v>
      </c>
      <c r="U258" s="287">
        <f t="shared" si="117"/>
        <v>0</v>
      </c>
      <c r="V258" s="287"/>
      <c r="W258" s="287"/>
      <c r="X258" s="287"/>
      <c r="Y258" s="287"/>
      <c r="Z258" s="287"/>
    </row>
    <row r="259" spans="1:26" ht="52.5" customHeight="1">
      <c r="A259" s="30" t="s">
        <v>524</v>
      </c>
      <c r="B259" s="32" t="s">
        <v>1085</v>
      </c>
      <c r="C259" s="30" t="s">
        <v>310</v>
      </c>
      <c r="D259" s="30" t="s">
        <v>289</v>
      </c>
      <c r="E259" s="30" t="s">
        <v>1084</v>
      </c>
      <c r="F259" s="30"/>
      <c r="G259" s="31">
        <f t="shared" si="123"/>
        <v>384900</v>
      </c>
      <c r="H259" s="31">
        <f t="shared" si="123"/>
        <v>384900</v>
      </c>
      <c r="I259" s="31">
        <f t="shared" si="123"/>
        <v>384900</v>
      </c>
      <c r="J259" s="286">
        <f t="shared" si="123"/>
        <v>90000</v>
      </c>
      <c r="K259" s="31">
        <f t="shared" si="123"/>
        <v>90000</v>
      </c>
      <c r="L259" s="31">
        <f t="shared" si="123"/>
        <v>90000</v>
      </c>
      <c r="M259" s="286">
        <f t="shared" si="123"/>
        <v>294900</v>
      </c>
      <c r="N259" s="31">
        <f t="shared" si="123"/>
        <v>294900</v>
      </c>
      <c r="O259" s="31">
        <f t="shared" si="123"/>
        <v>294900</v>
      </c>
      <c r="P259" s="286">
        <f t="shared" si="123"/>
        <v>0</v>
      </c>
      <c r="Q259" s="31">
        <f t="shared" si="123"/>
        <v>0</v>
      </c>
      <c r="R259" s="31">
        <f t="shared" si="123"/>
        <v>0</v>
      </c>
      <c r="S259" s="287">
        <f t="shared" si="117"/>
        <v>0</v>
      </c>
      <c r="T259" s="287">
        <f t="shared" si="117"/>
        <v>0</v>
      </c>
      <c r="U259" s="287">
        <f t="shared" si="117"/>
        <v>0</v>
      </c>
      <c r="V259" s="287"/>
      <c r="W259" s="287"/>
      <c r="X259" s="287"/>
      <c r="Y259" s="287"/>
      <c r="Z259" s="287"/>
    </row>
    <row r="260" spans="1:26" ht="26.25" customHeight="1">
      <c r="A260" s="30" t="s">
        <v>525</v>
      </c>
      <c r="B260" s="32" t="s">
        <v>322</v>
      </c>
      <c r="C260" s="33" t="s">
        <v>310</v>
      </c>
      <c r="D260" s="30" t="s">
        <v>289</v>
      </c>
      <c r="E260" s="30" t="s">
        <v>1084</v>
      </c>
      <c r="F260" s="30" t="s">
        <v>605</v>
      </c>
      <c r="G260" s="31">
        <f t="shared" si="123"/>
        <v>384900</v>
      </c>
      <c r="H260" s="31">
        <f t="shared" si="123"/>
        <v>384900</v>
      </c>
      <c r="I260" s="31">
        <f t="shared" si="123"/>
        <v>384900</v>
      </c>
      <c r="J260" s="286">
        <f t="shared" si="123"/>
        <v>90000</v>
      </c>
      <c r="K260" s="31">
        <f t="shared" si="123"/>
        <v>90000</v>
      </c>
      <c r="L260" s="31">
        <f t="shared" si="123"/>
        <v>90000</v>
      </c>
      <c r="M260" s="286">
        <f t="shared" si="123"/>
        <v>294900</v>
      </c>
      <c r="N260" s="31">
        <f t="shared" si="123"/>
        <v>294900</v>
      </c>
      <c r="O260" s="31">
        <f t="shared" si="123"/>
        <v>294900</v>
      </c>
      <c r="P260" s="286">
        <f t="shared" si="123"/>
        <v>0</v>
      </c>
      <c r="Q260" s="31">
        <f t="shared" si="123"/>
        <v>0</v>
      </c>
      <c r="R260" s="31">
        <f t="shared" si="123"/>
        <v>0</v>
      </c>
      <c r="S260" s="287">
        <f t="shared" si="117"/>
        <v>0</v>
      </c>
      <c r="T260" s="287">
        <f t="shared" si="117"/>
        <v>0</v>
      </c>
      <c r="U260" s="287">
        <f t="shared" si="117"/>
        <v>0</v>
      </c>
      <c r="V260" s="287"/>
      <c r="W260" s="287"/>
      <c r="X260" s="287"/>
      <c r="Y260" s="287"/>
      <c r="Z260" s="287"/>
    </row>
    <row r="261" spans="1:26" ht="12.75" customHeight="1">
      <c r="A261" s="30" t="s">
        <v>526</v>
      </c>
      <c r="B261" s="32" t="s">
        <v>323</v>
      </c>
      <c r="C261" s="33" t="s">
        <v>310</v>
      </c>
      <c r="D261" s="30" t="s">
        <v>289</v>
      </c>
      <c r="E261" s="30" t="s">
        <v>1084</v>
      </c>
      <c r="F261" s="30" t="s">
        <v>606</v>
      </c>
      <c r="G261" s="31">
        <f>294900+90000</f>
        <v>384900</v>
      </c>
      <c r="H261" s="31">
        <f>294900+90000</f>
        <v>384900</v>
      </c>
      <c r="I261" s="31">
        <f>294900+90000</f>
        <v>384900</v>
      </c>
      <c r="J261" s="286">
        <v>90000</v>
      </c>
      <c r="K261" s="31">
        <v>90000</v>
      </c>
      <c r="L261" s="31">
        <v>90000</v>
      </c>
      <c r="M261" s="286">
        <v>294900</v>
      </c>
      <c r="N261" s="31">
        <v>294900</v>
      </c>
      <c r="O261" s="31">
        <v>294900</v>
      </c>
      <c r="P261" s="286"/>
      <c r="Q261" s="31"/>
      <c r="R261" s="31"/>
      <c r="S261" s="287">
        <f t="shared" si="117"/>
        <v>0</v>
      </c>
      <c r="T261" s="287">
        <f t="shared" si="117"/>
        <v>0</v>
      </c>
      <c r="U261" s="287">
        <f t="shared" si="117"/>
        <v>0</v>
      </c>
      <c r="V261" s="287"/>
      <c r="W261" s="287"/>
      <c r="X261" s="287"/>
      <c r="Y261" s="287"/>
      <c r="Z261" s="287"/>
    </row>
    <row r="262" spans="1:26" ht="12.75" customHeight="1">
      <c r="A262" s="30" t="s">
        <v>744</v>
      </c>
      <c r="B262" s="29" t="s">
        <v>545</v>
      </c>
      <c r="C262" s="33" t="s">
        <v>310</v>
      </c>
      <c r="D262" s="30" t="s">
        <v>289</v>
      </c>
      <c r="E262" s="30" t="s">
        <v>99</v>
      </c>
      <c r="F262" s="30"/>
      <c r="G262" s="31">
        <f>G263+G266</f>
        <v>44813406</v>
      </c>
      <c r="H262" s="31">
        <f aca="true" t="shared" si="124" ref="H262:U262">H263+H266</f>
        <v>44445584</v>
      </c>
      <c r="I262" s="31">
        <f t="shared" si="124"/>
        <v>44277764</v>
      </c>
      <c r="J262" s="286">
        <f t="shared" si="124"/>
        <v>2712702</v>
      </c>
      <c r="K262" s="31">
        <f t="shared" si="124"/>
        <v>2344880</v>
      </c>
      <c r="L262" s="31">
        <f t="shared" si="124"/>
        <v>2177060</v>
      </c>
      <c r="M262" s="286">
        <f t="shared" si="124"/>
        <v>0</v>
      </c>
      <c r="N262" s="31">
        <f t="shared" si="124"/>
        <v>0</v>
      </c>
      <c r="O262" s="31">
        <f t="shared" si="124"/>
        <v>0</v>
      </c>
      <c r="P262" s="286">
        <f t="shared" si="124"/>
        <v>42100704</v>
      </c>
      <c r="Q262" s="31">
        <f t="shared" si="124"/>
        <v>42100704</v>
      </c>
      <c r="R262" s="31">
        <f t="shared" si="124"/>
        <v>42100704</v>
      </c>
      <c r="S262" s="287">
        <f t="shared" si="124"/>
        <v>0</v>
      </c>
      <c r="T262" s="287">
        <f t="shared" si="124"/>
        <v>0</v>
      </c>
      <c r="U262" s="287">
        <f t="shared" si="124"/>
        <v>0</v>
      </c>
      <c r="V262" s="287"/>
      <c r="W262" s="287"/>
      <c r="X262" s="287"/>
      <c r="Y262" s="287"/>
      <c r="Z262" s="287"/>
    </row>
    <row r="263" spans="1:26" ht="52.5" customHeight="1">
      <c r="A263" s="30" t="s">
        <v>745</v>
      </c>
      <c r="B263" s="32" t="s">
        <v>971</v>
      </c>
      <c r="C263" s="33" t="s">
        <v>310</v>
      </c>
      <c r="D263" s="30" t="s">
        <v>289</v>
      </c>
      <c r="E263" s="30" t="s">
        <v>100</v>
      </c>
      <c r="F263" s="30"/>
      <c r="G263" s="31">
        <f aca="true" t="shared" si="125" ref="G263:R264">G264</f>
        <v>2712702</v>
      </c>
      <c r="H263" s="31">
        <f t="shared" si="125"/>
        <v>2344880</v>
      </c>
      <c r="I263" s="31">
        <f t="shared" si="125"/>
        <v>2177060</v>
      </c>
      <c r="J263" s="286">
        <f t="shared" si="125"/>
        <v>2712702</v>
      </c>
      <c r="K263" s="31">
        <f t="shared" si="125"/>
        <v>2344880</v>
      </c>
      <c r="L263" s="31">
        <f t="shared" si="125"/>
        <v>2177060</v>
      </c>
      <c r="M263" s="286">
        <f t="shared" si="125"/>
        <v>0</v>
      </c>
      <c r="N263" s="31">
        <f t="shared" si="125"/>
        <v>0</v>
      </c>
      <c r="O263" s="31">
        <f t="shared" si="125"/>
        <v>0</v>
      </c>
      <c r="P263" s="286">
        <f t="shared" si="125"/>
        <v>0</v>
      </c>
      <c r="Q263" s="31">
        <f t="shared" si="125"/>
        <v>0</v>
      </c>
      <c r="R263" s="31">
        <f t="shared" si="125"/>
        <v>0</v>
      </c>
      <c r="S263" s="287">
        <f t="shared" si="117"/>
        <v>0</v>
      </c>
      <c r="T263" s="287">
        <f t="shared" si="117"/>
        <v>0</v>
      </c>
      <c r="U263" s="287">
        <f t="shared" si="117"/>
        <v>0</v>
      </c>
      <c r="V263" s="287"/>
      <c r="W263" s="287"/>
      <c r="X263" s="287"/>
      <c r="Y263" s="287"/>
      <c r="Z263" s="287"/>
    </row>
    <row r="264" spans="1:26" ht="26.25" customHeight="1">
      <c r="A264" s="30" t="s">
        <v>746</v>
      </c>
      <c r="B264" s="32" t="s">
        <v>322</v>
      </c>
      <c r="C264" s="33" t="s">
        <v>310</v>
      </c>
      <c r="D264" s="30" t="s">
        <v>289</v>
      </c>
      <c r="E264" s="30" t="s">
        <v>100</v>
      </c>
      <c r="F264" s="30" t="s">
        <v>605</v>
      </c>
      <c r="G264" s="31">
        <f t="shared" si="125"/>
        <v>2712702</v>
      </c>
      <c r="H264" s="31">
        <f t="shared" si="125"/>
        <v>2344880</v>
      </c>
      <c r="I264" s="31">
        <f t="shared" si="125"/>
        <v>2177060</v>
      </c>
      <c r="J264" s="286">
        <f t="shared" si="125"/>
        <v>2712702</v>
      </c>
      <c r="K264" s="31">
        <f t="shared" si="125"/>
        <v>2344880</v>
      </c>
      <c r="L264" s="31">
        <f t="shared" si="125"/>
        <v>2177060</v>
      </c>
      <c r="M264" s="286">
        <f t="shared" si="125"/>
        <v>0</v>
      </c>
      <c r="N264" s="31">
        <f t="shared" si="125"/>
        <v>0</v>
      </c>
      <c r="O264" s="31">
        <f t="shared" si="125"/>
        <v>0</v>
      </c>
      <c r="P264" s="286">
        <f t="shared" si="125"/>
        <v>0</v>
      </c>
      <c r="Q264" s="31">
        <f t="shared" si="125"/>
        <v>0</v>
      </c>
      <c r="R264" s="31">
        <f t="shared" si="125"/>
        <v>0</v>
      </c>
      <c r="S264" s="287">
        <f t="shared" si="117"/>
        <v>0</v>
      </c>
      <c r="T264" s="287">
        <f t="shared" si="117"/>
        <v>0</v>
      </c>
      <c r="U264" s="287">
        <f t="shared" si="117"/>
        <v>0</v>
      </c>
      <c r="V264" s="287"/>
      <c r="W264" s="287"/>
      <c r="X264" s="287"/>
      <c r="Y264" s="287"/>
      <c r="Z264" s="287"/>
    </row>
    <row r="265" spans="1:26" ht="12.75" customHeight="1">
      <c r="A265" s="30" t="s">
        <v>747</v>
      </c>
      <c r="B265" s="32" t="s">
        <v>323</v>
      </c>
      <c r="C265" s="33" t="s">
        <v>310</v>
      </c>
      <c r="D265" s="30" t="s">
        <v>289</v>
      </c>
      <c r="E265" s="30" t="s">
        <v>100</v>
      </c>
      <c r="F265" s="30" t="s">
        <v>606</v>
      </c>
      <c r="G265" s="31">
        <v>2712702</v>
      </c>
      <c r="H265" s="31">
        <v>2344880</v>
      </c>
      <c r="I265" s="31">
        <v>2177060</v>
      </c>
      <c r="J265" s="286">
        <f>3712702-1000000</f>
        <v>2712702</v>
      </c>
      <c r="K265" s="31">
        <v>2344880</v>
      </c>
      <c r="L265" s="31">
        <v>2177060</v>
      </c>
      <c r="M265" s="286"/>
      <c r="N265" s="31"/>
      <c r="O265" s="31"/>
      <c r="P265" s="286"/>
      <c r="Q265" s="31"/>
      <c r="R265" s="31"/>
      <c r="S265" s="287">
        <f t="shared" si="117"/>
        <v>0</v>
      </c>
      <c r="T265" s="287">
        <f t="shared" si="117"/>
        <v>0</v>
      </c>
      <c r="U265" s="287">
        <f t="shared" si="117"/>
        <v>0</v>
      </c>
      <c r="V265" s="287"/>
      <c r="W265" s="287"/>
      <c r="X265" s="287"/>
      <c r="Y265" s="287"/>
      <c r="Z265" s="287"/>
    </row>
    <row r="266" spans="1:26" ht="132" customHeight="1">
      <c r="A266" s="30" t="s">
        <v>748</v>
      </c>
      <c r="B266" s="29" t="s">
        <v>972</v>
      </c>
      <c r="C266" s="30" t="s">
        <v>310</v>
      </c>
      <c r="D266" s="30" t="s">
        <v>289</v>
      </c>
      <c r="E266" s="33" t="s">
        <v>781</v>
      </c>
      <c r="F266" s="30"/>
      <c r="G266" s="31">
        <f aca="true" t="shared" si="126" ref="G266:R267">G267</f>
        <v>42100704</v>
      </c>
      <c r="H266" s="31">
        <f t="shared" si="126"/>
        <v>42100704</v>
      </c>
      <c r="I266" s="31">
        <f t="shared" si="126"/>
        <v>42100704</v>
      </c>
      <c r="J266" s="286">
        <f t="shared" si="126"/>
        <v>0</v>
      </c>
      <c r="K266" s="31">
        <f t="shared" si="126"/>
        <v>0</v>
      </c>
      <c r="L266" s="31">
        <f t="shared" si="126"/>
        <v>0</v>
      </c>
      <c r="M266" s="286">
        <f t="shared" si="126"/>
        <v>0</v>
      </c>
      <c r="N266" s="31">
        <f t="shared" si="126"/>
        <v>0</v>
      </c>
      <c r="O266" s="31">
        <f t="shared" si="126"/>
        <v>0</v>
      </c>
      <c r="P266" s="286">
        <f t="shared" si="126"/>
        <v>42100704</v>
      </c>
      <c r="Q266" s="31">
        <f t="shared" si="126"/>
        <v>42100704</v>
      </c>
      <c r="R266" s="31">
        <f t="shared" si="126"/>
        <v>42100704</v>
      </c>
      <c r="S266" s="287">
        <f t="shared" si="117"/>
        <v>0</v>
      </c>
      <c r="T266" s="287">
        <f t="shared" si="117"/>
        <v>0</v>
      </c>
      <c r="U266" s="287">
        <f t="shared" si="117"/>
        <v>0</v>
      </c>
      <c r="V266" s="287"/>
      <c r="W266" s="287"/>
      <c r="X266" s="287"/>
      <c r="Y266" s="287"/>
      <c r="Z266" s="287"/>
    </row>
    <row r="267" spans="1:26" ht="26.25" customHeight="1">
      <c r="A267" s="30" t="s">
        <v>749</v>
      </c>
      <c r="B267" s="32" t="s">
        <v>322</v>
      </c>
      <c r="C267" s="30" t="s">
        <v>310</v>
      </c>
      <c r="D267" s="30" t="s">
        <v>289</v>
      </c>
      <c r="E267" s="33" t="s">
        <v>781</v>
      </c>
      <c r="F267" s="30" t="s">
        <v>605</v>
      </c>
      <c r="G267" s="31">
        <f t="shared" si="126"/>
        <v>42100704</v>
      </c>
      <c r="H267" s="31">
        <f t="shared" si="126"/>
        <v>42100704</v>
      </c>
      <c r="I267" s="31">
        <f t="shared" si="126"/>
        <v>42100704</v>
      </c>
      <c r="J267" s="286">
        <f t="shared" si="126"/>
        <v>0</v>
      </c>
      <c r="K267" s="31">
        <f t="shared" si="126"/>
        <v>0</v>
      </c>
      <c r="L267" s="31">
        <f t="shared" si="126"/>
        <v>0</v>
      </c>
      <c r="M267" s="286">
        <f t="shared" si="126"/>
        <v>0</v>
      </c>
      <c r="N267" s="31">
        <f t="shared" si="126"/>
        <v>0</v>
      </c>
      <c r="O267" s="31">
        <f t="shared" si="126"/>
        <v>0</v>
      </c>
      <c r="P267" s="286">
        <f t="shared" si="126"/>
        <v>42100704</v>
      </c>
      <c r="Q267" s="31">
        <f t="shared" si="126"/>
        <v>42100704</v>
      </c>
      <c r="R267" s="31">
        <f t="shared" si="126"/>
        <v>42100704</v>
      </c>
      <c r="S267" s="287">
        <f t="shared" si="117"/>
        <v>0</v>
      </c>
      <c r="T267" s="287">
        <f t="shared" si="117"/>
        <v>0</v>
      </c>
      <c r="U267" s="287">
        <f t="shared" si="117"/>
        <v>0</v>
      </c>
      <c r="V267" s="287"/>
      <c r="W267" s="287"/>
      <c r="X267" s="287"/>
      <c r="Y267" s="287"/>
      <c r="Z267" s="287"/>
    </row>
    <row r="268" spans="1:26" ht="12.75" customHeight="1">
      <c r="A268" s="30" t="s">
        <v>750</v>
      </c>
      <c r="B268" s="32" t="s">
        <v>323</v>
      </c>
      <c r="C268" s="30" t="s">
        <v>310</v>
      </c>
      <c r="D268" s="30" t="s">
        <v>289</v>
      </c>
      <c r="E268" s="33" t="s">
        <v>781</v>
      </c>
      <c r="F268" s="30" t="s">
        <v>606</v>
      </c>
      <c r="G268" s="31">
        <v>42100704</v>
      </c>
      <c r="H268" s="31">
        <v>42100704</v>
      </c>
      <c r="I268" s="31">
        <v>42100704</v>
      </c>
      <c r="J268" s="286"/>
      <c r="K268" s="31"/>
      <c r="L268" s="31"/>
      <c r="M268" s="286"/>
      <c r="N268" s="31"/>
      <c r="O268" s="31"/>
      <c r="P268" s="286">
        <v>42100704</v>
      </c>
      <c r="Q268" s="31">
        <v>42100704</v>
      </c>
      <c r="R268" s="31">
        <v>42100704</v>
      </c>
      <c r="S268" s="287">
        <f t="shared" si="117"/>
        <v>0</v>
      </c>
      <c r="T268" s="287">
        <f t="shared" si="117"/>
        <v>0</v>
      </c>
      <c r="U268" s="287">
        <f t="shared" si="117"/>
        <v>0</v>
      </c>
      <c r="V268" s="287"/>
      <c r="W268" s="287"/>
      <c r="X268" s="287"/>
      <c r="Y268" s="287"/>
      <c r="Z268" s="287"/>
    </row>
    <row r="269" spans="1:26" ht="12.75" customHeight="1">
      <c r="A269" s="30" t="s">
        <v>751</v>
      </c>
      <c r="B269" s="303" t="s">
        <v>1471</v>
      </c>
      <c r="C269" s="33" t="s">
        <v>310</v>
      </c>
      <c r="D269" s="30" t="s">
        <v>289</v>
      </c>
      <c r="E269" s="30" t="s">
        <v>1470</v>
      </c>
      <c r="F269" s="30"/>
      <c r="G269" s="31">
        <f aca="true" t="shared" si="127" ref="G269:U271">G270</f>
        <v>20000</v>
      </c>
      <c r="H269" s="31">
        <f t="shared" si="127"/>
        <v>20000</v>
      </c>
      <c r="I269" s="31">
        <f t="shared" si="127"/>
        <v>20000</v>
      </c>
      <c r="J269" s="286">
        <f t="shared" si="127"/>
        <v>20000</v>
      </c>
      <c r="K269" s="31">
        <f t="shared" si="127"/>
        <v>20000</v>
      </c>
      <c r="L269" s="31">
        <f t="shared" si="127"/>
        <v>20000</v>
      </c>
      <c r="M269" s="286">
        <f t="shared" si="127"/>
        <v>0</v>
      </c>
      <c r="N269" s="31">
        <f t="shared" si="127"/>
        <v>0</v>
      </c>
      <c r="O269" s="31">
        <f t="shared" si="127"/>
        <v>0</v>
      </c>
      <c r="P269" s="286">
        <f t="shared" si="127"/>
        <v>0</v>
      </c>
      <c r="Q269" s="31">
        <f t="shared" si="127"/>
        <v>0</v>
      </c>
      <c r="R269" s="31">
        <f t="shared" si="127"/>
        <v>0</v>
      </c>
      <c r="S269" s="287">
        <f t="shared" si="127"/>
        <v>0</v>
      </c>
      <c r="T269" s="287">
        <f t="shared" si="127"/>
        <v>0</v>
      </c>
      <c r="U269" s="287">
        <f t="shared" si="127"/>
        <v>0</v>
      </c>
      <c r="V269" s="287"/>
      <c r="W269" s="287"/>
      <c r="X269" s="287"/>
      <c r="Y269" s="287"/>
      <c r="Z269" s="287"/>
    </row>
    <row r="270" spans="1:26" ht="52.5" customHeight="1">
      <c r="A270" s="30" t="s">
        <v>752</v>
      </c>
      <c r="B270" s="303" t="s">
        <v>1472</v>
      </c>
      <c r="C270" s="33" t="s">
        <v>310</v>
      </c>
      <c r="D270" s="30" t="s">
        <v>289</v>
      </c>
      <c r="E270" s="30" t="s">
        <v>828</v>
      </c>
      <c r="F270" s="30"/>
      <c r="G270" s="31">
        <f t="shared" si="127"/>
        <v>20000</v>
      </c>
      <c r="H270" s="31">
        <f t="shared" si="127"/>
        <v>20000</v>
      </c>
      <c r="I270" s="31">
        <f t="shared" si="127"/>
        <v>20000</v>
      </c>
      <c r="J270" s="286">
        <f t="shared" si="127"/>
        <v>20000</v>
      </c>
      <c r="K270" s="31">
        <f t="shared" si="127"/>
        <v>20000</v>
      </c>
      <c r="L270" s="31">
        <f t="shared" si="127"/>
        <v>20000</v>
      </c>
      <c r="M270" s="286">
        <f t="shared" si="127"/>
        <v>0</v>
      </c>
      <c r="N270" s="31">
        <f t="shared" si="127"/>
        <v>0</v>
      </c>
      <c r="O270" s="31">
        <f t="shared" si="127"/>
        <v>0</v>
      </c>
      <c r="P270" s="286">
        <f t="shared" si="127"/>
        <v>0</v>
      </c>
      <c r="Q270" s="31">
        <f t="shared" si="127"/>
        <v>0</v>
      </c>
      <c r="R270" s="31">
        <f t="shared" si="127"/>
        <v>0</v>
      </c>
      <c r="S270" s="287">
        <f aca="true" t="shared" si="128" ref="S270:U272">G270-J270-M270-P270</f>
        <v>0</v>
      </c>
      <c r="T270" s="287">
        <f t="shared" si="128"/>
        <v>0</v>
      </c>
      <c r="U270" s="287">
        <f t="shared" si="128"/>
        <v>0</v>
      </c>
      <c r="V270" s="287"/>
      <c r="W270" s="287"/>
      <c r="X270" s="287"/>
      <c r="Y270" s="287"/>
      <c r="Z270" s="287"/>
    </row>
    <row r="271" spans="1:26" ht="26.25" customHeight="1">
      <c r="A271" s="30" t="s">
        <v>753</v>
      </c>
      <c r="B271" s="32" t="s">
        <v>322</v>
      </c>
      <c r="C271" s="33" t="s">
        <v>310</v>
      </c>
      <c r="D271" s="30" t="s">
        <v>289</v>
      </c>
      <c r="E271" s="30" t="s">
        <v>828</v>
      </c>
      <c r="F271" s="30" t="s">
        <v>605</v>
      </c>
      <c r="G271" s="31">
        <f t="shared" si="127"/>
        <v>20000</v>
      </c>
      <c r="H271" s="31">
        <f t="shared" si="127"/>
        <v>20000</v>
      </c>
      <c r="I271" s="31">
        <f t="shared" si="127"/>
        <v>20000</v>
      </c>
      <c r="J271" s="286">
        <f t="shared" si="127"/>
        <v>20000</v>
      </c>
      <c r="K271" s="31">
        <f t="shared" si="127"/>
        <v>20000</v>
      </c>
      <c r="L271" s="31">
        <f t="shared" si="127"/>
        <v>20000</v>
      </c>
      <c r="M271" s="286">
        <f t="shared" si="127"/>
        <v>0</v>
      </c>
      <c r="N271" s="31">
        <f t="shared" si="127"/>
        <v>0</v>
      </c>
      <c r="O271" s="31">
        <f t="shared" si="127"/>
        <v>0</v>
      </c>
      <c r="P271" s="286">
        <f t="shared" si="127"/>
        <v>0</v>
      </c>
      <c r="Q271" s="31">
        <f t="shared" si="127"/>
        <v>0</v>
      </c>
      <c r="R271" s="31">
        <f t="shared" si="127"/>
        <v>0</v>
      </c>
      <c r="S271" s="287">
        <f t="shared" si="128"/>
        <v>0</v>
      </c>
      <c r="T271" s="287">
        <f t="shared" si="128"/>
        <v>0</v>
      </c>
      <c r="U271" s="287">
        <f t="shared" si="128"/>
        <v>0</v>
      </c>
      <c r="V271" s="287"/>
      <c r="W271" s="287"/>
      <c r="X271" s="287"/>
      <c r="Y271" s="287"/>
      <c r="Z271" s="287"/>
    </row>
    <row r="272" spans="1:26" ht="12.75" customHeight="1">
      <c r="A272" s="30" t="s">
        <v>754</v>
      </c>
      <c r="B272" s="32" t="s">
        <v>323</v>
      </c>
      <c r="C272" s="33" t="s">
        <v>310</v>
      </c>
      <c r="D272" s="30" t="s">
        <v>289</v>
      </c>
      <c r="E272" s="30" t="s">
        <v>828</v>
      </c>
      <c r="F272" s="30" t="s">
        <v>606</v>
      </c>
      <c r="G272" s="31">
        <v>20000</v>
      </c>
      <c r="H272" s="31">
        <v>20000</v>
      </c>
      <c r="I272" s="31">
        <v>20000</v>
      </c>
      <c r="J272" s="286">
        <v>20000</v>
      </c>
      <c r="K272" s="31">
        <v>20000</v>
      </c>
      <c r="L272" s="31">
        <v>20000</v>
      </c>
      <c r="M272" s="286"/>
      <c r="N272" s="31"/>
      <c r="O272" s="31"/>
      <c r="P272" s="286"/>
      <c r="Q272" s="31"/>
      <c r="R272" s="31"/>
      <c r="S272" s="287">
        <f t="shared" si="128"/>
        <v>0</v>
      </c>
      <c r="T272" s="287">
        <f t="shared" si="128"/>
        <v>0</v>
      </c>
      <c r="U272" s="287">
        <f t="shared" si="128"/>
        <v>0</v>
      </c>
      <c r="V272" s="287"/>
      <c r="W272" s="287"/>
      <c r="X272" s="287"/>
      <c r="Y272" s="287"/>
      <c r="Z272" s="287"/>
    </row>
    <row r="273" spans="1:26" ht="12.75" customHeight="1">
      <c r="A273" s="30" t="s">
        <v>1212</v>
      </c>
      <c r="B273" s="55" t="s">
        <v>586</v>
      </c>
      <c r="C273" s="30" t="s">
        <v>310</v>
      </c>
      <c r="D273" s="30" t="s">
        <v>376</v>
      </c>
      <c r="E273" s="30"/>
      <c r="F273" s="30"/>
      <c r="G273" s="31">
        <f aca="true" t="shared" si="129" ref="G273:R274">G274</f>
        <v>30764631</v>
      </c>
      <c r="H273" s="31">
        <f t="shared" si="129"/>
        <v>24502730</v>
      </c>
      <c r="I273" s="31">
        <f t="shared" si="129"/>
        <v>41276060</v>
      </c>
      <c r="J273" s="286">
        <f t="shared" si="129"/>
        <v>30764630.99865684</v>
      </c>
      <c r="K273" s="31">
        <f t="shared" si="129"/>
        <v>24502730</v>
      </c>
      <c r="L273" s="31">
        <f t="shared" si="129"/>
        <v>41276060</v>
      </c>
      <c r="M273" s="286">
        <f t="shared" si="129"/>
        <v>0</v>
      </c>
      <c r="N273" s="31">
        <f t="shared" si="129"/>
        <v>0</v>
      </c>
      <c r="O273" s="31">
        <f t="shared" si="129"/>
        <v>0</v>
      </c>
      <c r="P273" s="286">
        <f t="shared" si="129"/>
        <v>0</v>
      </c>
      <c r="Q273" s="31">
        <f t="shared" si="129"/>
        <v>0</v>
      </c>
      <c r="R273" s="31">
        <f t="shared" si="129"/>
        <v>0</v>
      </c>
      <c r="S273" s="287">
        <f t="shared" si="117"/>
        <v>0.00134316086769104</v>
      </c>
      <c r="T273" s="287">
        <f t="shared" si="117"/>
        <v>0</v>
      </c>
      <c r="U273" s="287">
        <f t="shared" si="117"/>
        <v>0</v>
      </c>
      <c r="V273" s="287"/>
      <c r="W273" s="287"/>
      <c r="X273" s="287"/>
      <c r="Y273" s="287"/>
      <c r="Z273" s="287"/>
    </row>
    <row r="274" spans="1:26" ht="26.25" customHeight="1">
      <c r="A274" s="30" t="s">
        <v>1213</v>
      </c>
      <c r="B274" s="55" t="s">
        <v>967</v>
      </c>
      <c r="C274" s="30" t="s">
        <v>310</v>
      </c>
      <c r="D274" s="30" t="s">
        <v>376</v>
      </c>
      <c r="E274" s="30" t="s">
        <v>61</v>
      </c>
      <c r="F274" s="30"/>
      <c r="G274" s="31">
        <f t="shared" si="129"/>
        <v>30764631</v>
      </c>
      <c r="H274" s="31">
        <f t="shared" si="129"/>
        <v>24502730</v>
      </c>
      <c r="I274" s="31">
        <f t="shared" si="129"/>
        <v>41276060</v>
      </c>
      <c r="J274" s="286">
        <f t="shared" si="129"/>
        <v>30764630.99865684</v>
      </c>
      <c r="K274" s="31">
        <f t="shared" si="129"/>
        <v>24502730</v>
      </c>
      <c r="L274" s="31">
        <f t="shared" si="129"/>
        <v>41276060</v>
      </c>
      <c r="M274" s="286">
        <f t="shared" si="129"/>
        <v>0</v>
      </c>
      <c r="N274" s="31">
        <f t="shared" si="129"/>
        <v>0</v>
      </c>
      <c r="O274" s="31">
        <f t="shared" si="129"/>
        <v>0</v>
      </c>
      <c r="P274" s="286">
        <f t="shared" si="129"/>
        <v>0</v>
      </c>
      <c r="Q274" s="31">
        <f t="shared" si="129"/>
        <v>0</v>
      </c>
      <c r="R274" s="31">
        <f t="shared" si="129"/>
        <v>0</v>
      </c>
      <c r="S274" s="287">
        <f t="shared" si="117"/>
        <v>0.00134316086769104</v>
      </c>
      <c r="T274" s="287">
        <f t="shared" si="117"/>
        <v>0</v>
      </c>
      <c r="U274" s="287">
        <f t="shared" si="117"/>
        <v>0</v>
      </c>
      <c r="V274" s="287"/>
      <c r="W274" s="287"/>
      <c r="X274" s="287"/>
      <c r="Y274" s="287"/>
      <c r="Z274" s="287"/>
    </row>
    <row r="275" spans="1:26" ht="26.25" customHeight="1">
      <c r="A275" s="30" t="s">
        <v>1127</v>
      </c>
      <c r="B275" s="55" t="s">
        <v>725</v>
      </c>
      <c r="C275" s="30" t="s">
        <v>310</v>
      </c>
      <c r="D275" s="30" t="s">
        <v>376</v>
      </c>
      <c r="E275" s="30" t="s">
        <v>101</v>
      </c>
      <c r="F275" s="30"/>
      <c r="G275" s="31">
        <f aca="true" t="shared" si="130" ref="G275:R275">G276+G283</f>
        <v>30764631</v>
      </c>
      <c r="H275" s="31">
        <f t="shared" si="130"/>
        <v>24502730</v>
      </c>
      <c r="I275" s="31">
        <f t="shared" si="130"/>
        <v>41276060</v>
      </c>
      <c r="J275" s="286">
        <f t="shared" si="130"/>
        <v>30764630.99865684</v>
      </c>
      <c r="K275" s="31">
        <f t="shared" si="130"/>
        <v>24502730</v>
      </c>
      <c r="L275" s="31">
        <f t="shared" si="130"/>
        <v>41276060</v>
      </c>
      <c r="M275" s="286">
        <f t="shared" si="130"/>
        <v>0</v>
      </c>
      <c r="N275" s="31">
        <f t="shared" si="130"/>
        <v>0</v>
      </c>
      <c r="O275" s="31">
        <f t="shared" si="130"/>
        <v>0</v>
      </c>
      <c r="P275" s="286">
        <f t="shared" si="130"/>
        <v>0</v>
      </c>
      <c r="Q275" s="31">
        <f t="shared" si="130"/>
        <v>0</v>
      </c>
      <c r="R275" s="31">
        <f t="shared" si="130"/>
        <v>0</v>
      </c>
      <c r="S275" s="287">
        <f t="shared" si="117"/>
        <v>0.00134316086769104</v>
      </c>
      <c r="T275" s="287">
        <f t="shared" si="117"/>
        <v>0</v>
      </c>
      <c r="U275" s="287">
        <f t="shared" si="117"/>
        <v>0</v>
      </c>
      <c r="V275" s="287"/>
      <c r="W275" s="287"/>
      <c r="X275" s="287"/>
      <c r="Y275" s="287"/>
      <c r="Z275" s="287"/>
    </row>
    <row r="276" spans="1:26" ht="66" customHeight="1">
      <c r="A276" s="30" t="s">
        <v>1128</v>
      </c>
      <c r="B276" s="300" t="s">
        <v>973</v>
      </c>
      <c r="C276" s="30" t="s">
        <v>310</v>
      </c>
      <c r="D276" s="30" t="s">
        <v>376</v>
      </c>
      <c r="E276" s="30" t="s">
        <v>102</v>
      </c>
      <c r="F276" s="30"/>
      <c r="G276" s="31">
        <f aca="true" t="shared" si="131" ref="G276:R276">G277+G279+G281</f>
        <v>3677067</v>
      </c>
      <c r="H276" s="31">
        <f t="shared" si="131"/>
        <v>2985375</v>
      </c>
      <c r="I276" s="31">
        <f t="shared" si="131"/>
        <v>2793395</v>
      </c>
      <c r="J276" s="286">
        <f t="shared" si="131"/>
        <v>3677066.997920001</v>
      </c>
      <c r="K276" s="31">
        <f t="shared" si="131"/>
        <v>2985375</v>
      </c>
      <c r="L276" s="31">
        <f t="shared" si="131"/>
        <v>2793395</v>
      </c>
      <c r="M276" s="286">
        <f t="shared" si="131"/>
        <v>0</v>
      </c>
      <c r="N276" s="31">
        <f t="shared" si="131"/>
        <v>0</v>
      </c>
      <c r="O276" s="31">
        <f t="shared" si="131"/>
        <v>0</v>
      </c>
      <c r="P276" s="286">
        <f t="shared" si="131"/>
        <v>0</v>
      </c>
      <c r="Q276" s="31">
        <f t="shared" si="131"/>
        <v>0</v>
      </c>
      <c r="R276" s="31">
        <f t="shared" si="131"/>
        <v>0</v>
      </c>
      <c r="S276" s="287">
        <f aca="true" t="shared" si="132" ref="S276:U328">G276-J276-M276-P276</f>
        <v>0.0020799990743398666</v>
      </c>
      <c r="T276" s="287">
        <f t="shared" si="132"/>
        <v>0</v>
      </c>
      <c r="U276" s="287">
        <f t="shared" si="132"/>
        <v>0</v>
      </c>
      <c r="V276" s="287"/>
      <c r="W276" s="287"/>
      <c r="X276" s="287"/>
      <c r="Y276" s="287"/>
      <c r="Z276" s="287"/>
    </row>
    <row r="277" spans="1:26" ht="39.75" customHeight="1">
      <c r="A277" s="30" t="s">
        <v>1129</v>
      </c>
      <c r="B277" s="32" t="s">
        <v>3</v>
      </c>
      <c r="C277" s="30" t="s">
        <v>310</v>
      </c>
      <c r="D277" s="30" t="s">
        <v>376</v>
      </c>
      <c r="E277" s="30" t="s">
        <v>102</v>
      </c>
      <c r="F277" s="30" t="s">
        <v>329</v>
      </c>
      <c r="G277" s="31">
        <f aca="true" t="shared" si="133" ref="G277:R277">G278</f>
        <v>3331902</v>
      </c>
      <c r="H277" s="31">
        <f t="shared" si="133"/>
        <v>2648600</v>
      </c>
      <c r="I277" s="31">
        <f t="shared" si="133"/>
        <v>2465300</v>
      </c>
      <c r="J277" s="286">
        <f t="shared" si="133"/>
        <v>3331901.997920001</v>
      </c>
      <c r="K277" s="31">
        <f t="shared" si="133"/>
        <v>2648600</v>
      </c>
      <c r="L277" s="31">
        <f t="shared" si="133"/>
        <v>2465300</v>
      </c>
      <c r="M277" s="286">
        <f t="shared" si="133"/>
        <v>0</v>
      </c>
      <c r="N277" s="31">
        <f t="shared" si="133"/>
        <v>0</v>
      </c>
      <c r="O277" s="31">
        <f t="shared" si="133"/>
        <v>0</v>
      </c>
      <c r="P277" s="286">
        <f t="shared" si="133"/>
        <v>0</v>
      </c>
      <c r="Q277" s="31">
        <f t="shared" si="133"/>
        <v>0</v>
      </c>
      <c r="R277" s="31">
        <f t="shared" si="133"/>
        <v>0</v>
      </c>
      <c r="S277" s="287">
        <f t="shared" si="132"/>
        <v>0.0020799990743398666</v>
      </c>
      <c r="T277" s="287">
        <f t="shared" si="132"/>
        <v>0</v>
      </c>
      <c r="U277" s="287">
        <f t="shared" si="132"/>
        <v>0</v>
      </c>
      <c r="V277" s="287"/>
      <c r="W277" s="287"/>
      <c r="X277" s="287"/>
      <c r="Y277" s="287"/>
      <c r="Z277" s="287"/>
    </row>
    <row r="278" spans="1:26" ht="12.75" customHeight="1">
      <c r="A278" s="30" t="s">
        <v>1130</v>
      </c>
      <c r="B278" s="32" t="s">
        <v>27</v>
      </c>
      <c r="C278" s="30" t="s">
        <v>310</v>
      </c>
      <c r="D278" s="30" t="s">
        <v>376</v>
      </c>
      <c r="E278" s="30" t="s">
        <v>102</v>
      </c>
      <c r="F278" s="30" t="s">
        <v>346</v>
      </c>
      <c r="G278" s="31">
        <v>3331902</v>
      </c>
      <c r="H278" s="31">
        <v>2648600</v>
      </c>
      <c r="I278" s="31">
        <v>2465300</v>
      </c>
      <c r="J278" s="286">
        <f>6067*57.2*4*1.6*1.302+338057.6*1.302-0.58</f>
        <v>3331901.997920001</v>
      </c>
      <c r="K278" s="31">
        <v>2648600</v>
      </c>
      <c r="L278" s="31">
        <v>2465300</v>
      </c>
      <c r="M278" s="286"/>
      <c r="N278" s="31"/>
      <c r="O278" s="31"/>
      <c r="P278" s="286"/>
      <c r="Q278" s="31"/>
      <c r="R278" s="31"/>
      <c r="S278" s="287">
        <f t="shared" si="132"/>
        <v>0.0020799990743398666</v>
      </c>
      <c r="T278" s="287">
        <f t="shared" si="132"/>
        <v>0</v>
      </c>
      <c r="U278" s="287">
        <f t="shared" si="132"/>
        <v>0</v>
      </c>
      <c r="V278" s="287"/>
      <c r="W278" s="287"/>
      <c r="X278" s="287"/>
      <c r="Y278" s="287"/>
      <c r="Z278" s="287"/>
    </row>
    <row r="279" spans="1:26" ht="39.75" customHeight="1">
      <c r="A279" s="30" t="s">
        <v>1442</v>
      </c>
      <c r="B279" s="32" t="s">
        <v>913</v>
      </c>
      <c r="C279" s="30" t="s">
        <v>310</v>
      </c>
      <c r="D279" s="30" t="s">
        <v>376</v>
      </c>
      <c r="E279" s="30" t="s">
        <v>102</v>
      </c>
      <c r="F279" s="30" t="s">
        <v>142</v>
      </c>
      <c r="G279" s="31">
        <f aca="true" t="shared" si="134" ref="G279:R279">G280</f>
        <v>341350</v>
      </c>
      <c r="H279" s="31">
        <f t="shared" si="134"/>
        <v>332960</v>
      </c>
      <c r="I279" s="31">
        <f t="shared" si="134"/>
        <v>324280</v>
      </c>
      <c r="J279" s="286">
        <f t="shared" si="134"/>
        <v>341350</v>
      </c>
      <c r="K279" s="31">
        <f t="shared" si="134"/>
        <v>332960</v>
      </c>
      <c r="L279" s="31">
        <f t="shared" si="134"/>
        <v>324280</v>
      </c>
      <c r="M279" s="286">
        <f t="shared" si="134"/>
        <v>0</v>
      </c>
      <c r="N279" s="31">
        <f t="shared" si="134"/>
        <v>0</v>
      </c>
      <c r="O279" s="31">
        <f t="shared" si="134"/>
        <v>0</v>
      </c>
      <c r="P279" s="286">
        <f t="shared" si="134"/>
        <v>0</v>
      </c>
      <c r="Q279" s="31">
        <f t="shared" si="134"/>
        <v>0</v>
      </c>
      <c r="R279" s="31">
        <f t="shared" si="134"/>
        <v>0</v>
      </c>
      <c r="S279" s="287">
        <f t="shared" si="132"/>
        <v>0</v>
      </c>
      <c r="T279" s="287">
        <f t="shared" si="132"/>
        <v>0</v>
      </c>
      <c r="U279" s="287">
        <f t="shared" si="132"/>
        <v>0</v>
      </c>
      <c r="V279" s="287"/>
      <c r="W279" s="287"/>
      <c r="X279" s="287"/>
      <c r="Y279" s="287"/>
      <c r="Z279" s="287"/>
    </row>
    <row r="280" spans="1:26" ht="26.25" customHeight="1">
      <c r="A280" s="30" t="s">
        <v>1443</v>
      </c>
      <c r="B280" s="32" t="s">
        <v>379</v>
      </c>
      <c r="C280" s="30" t="s">
        <v>310</v>
      </c>
      <c r="D280" s="30" t="s">
        <v>376</v>
      </c>
      <c r="E280" s="30" t="s">
        <v>102</v>
      </c>
      <c r="F280" s="292" t="s">
        <v>694</v>
      </c>
      <c r="G280" s="31">
        <v>341350</v>
      </c>
      <c r="H280" s="31">
        <v>332960</v>
      </c>
      <c r="I280" s="31">
        <v>324280</v>
      </c>
      <c r="J280" s="286">
        <v>341350</v>
      </c>
      <c r="K280" s="31">
        <v>332960</v>
      </c>
      <c r="L280" s="31">
        <v>324280</v>
      </c>
      <c r="M280" s="286"/>
      <c r="N280" s="31"/>
      <c r="O280" s="31"/>
      <c r="P280" s="286"/>
      <c r="Q280" s="31"/>
      <c r="R280" s="31"/>
      <c r="S280" s="287">
        <f t="shared" si="132"/>
        <v>0</v>
      </c>
      <c r="T280" s="287">
        <f t="shared" si="132"/>
        <v>0</v>
      </c>
      <c r="U280" s="287">
        <f t="shared" si="132"/>
        <v>0</v>
      </c>
      <c r="V280" s="287"/>
      <c r="W280" s="287"/>
      <c r="X280" s="287"/>
      <c r="Y280" s="287"/>
      <c r="Z280" s="287"/>
    </row>
    <row r="281" spans="1:26" ht="12.75" customHeight="1">
      <c r="A281" s="30" t="s">
        <v>1214</v>
      </c>
      <c r="B281" s="32" t="s">
        <v>30</v>
      </c>
      <c r="C281" s="30" t="s">
        <v>310</v>
      </c>
      <c r="D281" s="30" t="s">
        <v>376</v>
      </c>
      <c r="E281" s="30" t="s">
        <v>102</v>
      </c>
      <c r="F281" s="33" t="s">
        <v>29</v>
      </c>
      <c r="G281" s="31">
        <f aca="true" t="shared" si="135" ref="G281:R281">G282</f>
        <v>3815</v>
      </c>
      <c r="H281" s="31">
        <f t="shared" si="135"/>
        <v>3815</v>
      </c>
      <c r="I281" s="31">
        <f t="shared" si="135"/>
        <v>3815</v>
      </c>
      <c r="J281" s="286">
        <f t="shared" si="135"/>
        <v>3815</v>
      </c>
      <c r="K281" s="31">
        <f t="shared" si="135"/>
        <v>3815</v>
      </c>
      <c r="L281" s="31">
        <f t="shared" si="135"/>
        <v>3815</v>
      </c>
      <c r="M281" s="286">
        <f t="shared" si="135"/>
        <v>0</v>
      </c>
      <c r="N281" s="31">
        <f t="shared" si="135"/>
        <v>0</v>
      </c>
      <c r="O281" s="31">
        <f t="shared" si="135"/>
        <v>0</v>
      </c>
      <c r="P281" s="286">
        <f t="shared" si="135"/>
        <v>0</v>
      </c>
      <c r="Q281" s="31">
        <f t="shared" si="135"/>
        <v>0</v>
      </c>
      <c r="R281" s="31">
        <f t="shared" si="135"/>
        <v>0</v>
      </c>
      <c r="S281" s="287">
        <f t="shared" si="132"/>
        <v>0</v>
      </c>
      <c r="T281" s="287">
        <f t="shared" si="132"/>
        <v>0</v>
      </c>
      <c r="U281" s="287">
        <f t="shared" si="132"/>
        <v>0</v>
      </c>
      <c r="V281" s="287"/>
      <c r="W281" s="287"/>
      <c r="X281" s="287"/>
      <c r="Y281" s="287"/>
      <c r="Z281" s="287"/>
    </row>
    <row r="282" spans="1:26" ht="12.75" customHeight="1">
      <c r="A282" s="30" t="s">
        <v>1215</v>
      </c>
      <c r="B282" s="32" t="s">
        <v>31</v>
      </c>
      <c r="C282" s="30" t="s">
        <v>310</v>
      </c>
      <c r="D282" s="30" t="s">
        <v>376</v>
      </c>
      <c r="E282" s="30" t="s">
        <v>102</v>
      </c>
      <c r="F282" s="33" t="s">
        <v>28</v>
      </c>
      <c r="G282" s="31">
        <v>3815</v>
      </c>
      <c r="H282" s="31">
        <v>3815</v>
      </c>
      <c r="I282" s="31">
        <v>3815</v>
      </c>
      <c r="J282" s="286">
        <v>3815</v>
      </c>
      <c r="K282" s="31">
        <v>3815</v>
      </c>
      <c r="L282" s="31">
        <v>3815</v>
      </c>
      <c r="M282" s="286"/>
      <c r="N282" s="31"/>
      <c r="O282" s="31"/>
      <c r="P282" s="286"/>
      <c r="Q282" s="31"/>
      <c r="R282" s="31"/>
      <c r="S282" s="287">
        <f t="shared" si="132"/>
        <v>0</v>
      </c>
      <c r="T282" s="287">
        <f t="shared" si="132"/>
        <v>0</v>
      </c>
      <c r="U282" s="287">
        <f t="shared" si="132"/>
        <v>0</v>
      </c>
      <c r="V282" s="287"/>
      <c r="W282" s="287"/>
      <c r="X282" s="287"/>
      <c r="Y282" s="287"/>
      <c r="Z282" s="287"/>
    </row>
    <row r="283" spans="1:26" ht="52.5" customHeight="1">
      <c r="A283" s="30" t="s">
        <v>1010</v>
      </c>
      <c r="B283" s="32" t="s">
        <v>974</v>
      </c>
      <c r="C283" s="30" t="s">
        <v>310</v>
      </c>
      <c r="D283" s="30" t="s">
        <v>376</v>
      </c>
      <c r="E283" s="30" t="s">
        <v>103</v>
      </c>
      <c r="F283" s="30"/>
      <c r="G283" s="31">
        <f>G284+G286+G288</f>
        <v>27087564</v>
      </c>
      <c r="H283" s="31">
        <f aca="true" t="shared" si="136" ref="H283:U283">H284+H286+H288</f>
        <v>21517355</v>
      </c>
      <c r="I283" s="31">
        <f t="shared" si="136"/>
        <v>38482665</v>
      </c>
      <c r="J283" s="286">
        <f t="shared" si="136"/>
        <v>27087564.000736836</v>
      </c>
      <c r="K283" s="31">
        <f t="shared" si="136"/>
        <v>21517355</v>
      </c>
      <c r="L283" s="31">
        <f t="shared" si="136"/>
        <v>38482665</v>
      </c>
      <c r="M283" s="286">
        <f t="shared" si="136"/>
        <v>0</v>
      </c>
      <c r="N283" s="31">
        <f t="shared" si="136"/>
        <v>0</v>
      </c>
      <c r="O283" s="31">
        <f t="shared" si="136"/>
        <v>0</v>
      </c>
      <c r="P283" s="286">
        <f t="shared" si="136"/>
        <v>0</v>
      </c>
      <c r="Q283" s="31">
        <f t="shared" si="136"/>
        <v>0</v>
      </c>
      <c r="R283" s="31">
        <f t="shared" si="136"/>
        <v>0</v>
      </c>
      <c r="S283" s="287">
        <f t="shared" si="136"/>
        <v>-0.0007368363440036774</v>
      </c>
      <c r="T283" s="287">
        <f t="shared" si="136"/>
        <v>0</v>
      </c>
      <c r="U283" s="287">
        <f t="shared" si="136"/>
        <v>0</v>
      </c>
      <c r="V283" s="287"/>
      <c r="W283" s="287"/>
      <c r="X283" s="287"/>
      <c r="Y283" s="287"/>
      <c r="Z283" s="287"/>
    </row>
    <row r="284" spans="1:26" ht="39.75" customHeight="1">
      <c r="A284" s="30" t="s">
        <v>1011</v>
      </c>
      <c r="B284" s="32" t="s">
        <v>3</v>
      </c>
      <c r="C284" s="30" t="s">
        <v>310</v>
      </c>
      <c r="D284" s="30" t="s">
        <v>376</v>
      </c>
      <c r="E284" s="30" t="s">
        <v>103</v>
      </c>
      <c r="F284" s="30" t="s">
        <v>329</v>
      </c>
      <c r="G284" s="31">
        <f aca="true" t="shared" si="137" ref="G284:R284">G285</f>
        <v>24263228</v>
      </c>
      <c r="H284" s="31">
        <f t="shared" si="137"/>
        <v>20261140</v>
      </c>
      <c r="I284" s="31">
        <f t="shared" si="137"/>
        <v>37266150</v>
      </c>
      <c r="J284" s="286">
        <f t="shared" si="137"/>
        <v>24263228.000736836</v>
      </c>
      <c r="K284" s="31">
        <f t="shared" si="137"/>
        <v>20261140</v>
      </c>
      <c r="L284" s="31">
        <f t="shared" si="137"/>
        <v>37266150</v>
      </c>
      <c r="M284" s="286">
        <f t="shared" si="137"/>
        <v>0</v>
      </c>
      <c r="N284" s="31">
        <f t="shared" si="137"/>
        <v>0</v>
      </c>
      <c r="O284" s="31">
        <f t="shared" si="137"/>
        <v>0</v>
      </c>
      <c r="P284" s="286">
        <f t="shared" si="137"/>
        <v>0</v>
      </c>
      <c r="Q284" s="31">
        <f t="shared" si="137"/>
        <v>0</v>
      </c>
      <c r="R284" s="31">
        <f t="shared" si="137"/>
        <v>0</v>
      </c>
      <c r="S284" s="287">
        <f t="shared" si="132"/>
        <v>-0.0007368363440036774</v>
      </c>
      <c r="T284" s="287">
        <f t="shared" si="132"/>
        <v>0</v>
      </c>
      <c r="U284" s="287">
        <f t="shared" si="132"/>
        <v>0</v>
      </c>
      <c r="V284" s="287"/>
      <c r="W284" s="287"/>
      <c r="X284" s="287"/>
      <c r="Y284" s="287"/>
      <c r="Z284" s="287"/>
    </row>
    <row r="285" spans="1:26" ht="12.75" customHeight="1">
      <c r="A285" s="30" t="s">
        <v>1012</v>
      </c>
      <c r="B285" s="32" t="s">
        <v>4</v>
      </c>
      <c r="C285" s="30" t="s">
        <v>310</v>
      </c>
      <c r="D285" s="30" t="s">
        <v>376</v>
      </c>
      <c r="E285" s="30" t="s">
        <v>103</v>
      </c>
      <c r="F285" s="30" t="s">
        <v>338</v>
      </c>
      <c r="G285" s="31">
        <v>24263228</v>
      </c>
      <c r="H285" s="31">
        <v>20261140</v>
      </c>
      <c r="I285" s="31">
        <v>37266150</v>
      </c>
      <c r="J285" s="286">
        <f>(2227873.78/9.5*12+(17180682.72-267321.6))*1.302+0.25-1602000+180000</f>
        <v>24263228.000736836</v>
      </c>
      <c r="K285" s="31">
        <f>20081140+180000</f>
        <v>20261140</v>
      </c>
      <c r="L285" s="31">
        <f>37086150+180000</f>
        <v>37266150</v>
      </c>
      <c r="M285" s="286"/>
      <c r="N285" s="31"/>
      <c r="O285" s="31"/>
      <c r="P285" s="286"/>
      <c r="Q285" s="31"/>
      <c r="R285" s="31"/>
      <c r="S285" s="287">
        <f t="shared" si="132"/>
        <v>-0.0007368363440036774</v>
      </c>
      <c r="T285" s="287">
        <f t="shared" si="132"/>
        <v>0</v>
      </c>
      <c r="U285" s="287">
        <f t="shared" si="132"/>
        <v>0</v>
      </c>
      <c r="V285" s="287"/>
      <c r="W285" s="287"/>
      <c r="X285" s="287"/>
      <c r="Y285" s="287"/>
      <c r="Z285" s="287"/>
    </row>
    <row r="286" spans="1:26" ht="39.75" customHeight="1">
      <c r="A286" s="30" t="s">
        <v>1013</v>
      </c>
      <c r="B286" s="32" t="s">
        <v>913</v>
      </c>
      <c r="C286" s="30" t="s">
        <v>310</v>
      </c>
      <c r="D286" s="30" t="s">
        <v>376</v>
      </c>
      <c r="E286" s="30" t="s">
        <v>103</v>
      </c>
      <c r="F286" s="30" t="s">
        <v>142</v>
      </c>
      <c r="G286" s="31">
        <f aca="true" t="shared" si="138" ref="G286:R286">G287</f>
        <v>2724521</v>
      </c>
      <c r="H286" s="31">
        <f t="shared" si="138"/>
        <v>1156400</v>
      </c>
      <c r="I286" s="31">
        <f t="shared" si="138"/>
        <v>1116700</v>
      </c>
      <c r="J286" s="286">
        <f t="shared" si="138"/>
        <v>2724521</v>
      </c>
      <c r="K286" s="31">
        <f t="shared" si="138"/>
        <v>1156400</v>
      </c>
      <c r="L286" s="31">
        <f t="shared" si="138"/>
        <v>1116700</v>
      </c>
      <c r="M286" s="286">
        <f t="shared" si="138"/>
        <v>0</v>
      </c>
      <c r="N286" s="31">
        <f t="shared" si="138"/>
        <v>0</v>
      </c>
      <c r="O286" s="31">
        <f t="shared" si="138"/>
        <v>0</v>
      </c>
      <c r="P286" s="286">
        <f t="shared" si="138"/>
        <v>0</v>
      </c>
      <c r="Q286" s="31">
        <f t="shared" si="138"/>
        <v>0</v>
      </c>
      <c r="R286" s="31">
        <f t="shared" si="138"/>
        <v>0</v>
      </c>
      <c r="S286" s="287">
        <f t="shared" si="132"/>
        <v>0</v>
      </c>
      <c r="T286" s="287">
        <f t="shared" si="132"/>
        <v>0</v>
      </c>
      <c r="U286" s="287">
        <f t="shared" si="132"/>
        <v>0</v>
      </c>
      <c r="V286" s="287"/>
      <c r="W286" s="287"/>
      <c r="X286" s="287"/>
      <c r="Y286" s="287"/>
      <c r="Z286" s="287"/>
    </row>
    <row r="287" spans="1:26" ht="26.25" customHeight="1">
      <c r="A287" s="30" t="s">
        <v>1014</v>
      </c>
      <c r="B287" s="32" t="s">
        <v>379</v>
      </c>
      <c r="C287" s="30" t="s">
        <v>310</v>
      </c>
      <c r="D287" s="30" t="s">
        <v>376</v>
      </c>
      <c r="E287" s="30" t="s">
        <v>103</v>
      </c>
      <c r="F287" s="30" t="s">
        <v>694</v>
      </c>
      <c r="G287" s="31">
        <v>2724521</v>
      </c>
      <c r="H287" s="31">
        <v>1156400</v>
      </c>
      <c r="I287" s="31">
        <v>1116700</v>
      </c>
      <c r="J287" s="286">
        <f>806770+217751+1700000</f>
        <v>2724521</v>
      </c>
      <c r="K287" s="31">
        <v>1156400</v>
      </c>
      <c r="L287" s="31">
        <v>1116700</v>
      </c>
      <c r="M287" s="286"/>
      <c r="N287" s="31"/>
      <c r="O287" s="31"/>
      <c r="P287" s="286"/>
      <c r="Q287" s="31"/>
      <c r="R287" s="31"/>
      <c r="S287" s="287">
        <f t="shared" si="132"/>
        <v>0</v>
      </c>
      <c r="T287" s="287">
        <f t="shared" si="132"/>
        <v>0</v>
      </c>
      <c r="U287" s="287">
        <f t="shared" si="132"/>
        <v>0</v>
      </c>
      <c r="V287" s="287"/>
      <c r="W287" s="287"/>
      <c r="X287" s="287"/>
      <c r="Y287" s="287"/>
      <c r="Z287" s="287"/>
    </row>
    <row r="288" spans="1:26" ht="12.75" customHeight="1">
      <c r="A288" s="30" t="s">
        <v>755</v>
      </c>
      <c r="B288" s="32" t="s">
        <v>30</v>
      </c>
      <c r="C288" s="30" t="s">
        <v>310</v>
      </c>
      <c r="D288" s="30" t="s">
        <v>376</v>
      </c>
      <c r="E288" s="30" t="s">
        <v>103</v>
      </c>
      <c r="F288" s="30" t="s">
        <v>29</v>
      </c>
      <c r="G288" s="31">
        <f aca="true" t="shared" si="139" ref="G288:R288">G289</f>
        <v>99815</v>
      </c>
      <c r="H288" s="31">
        <f t="shared" si="139"/>
        <v>99815</v>
      </c>
      <c r="I288" s="31">
        <f t="shared" si="139"/>
        <v>99815</v>
      </c>
      <c r="J288" s="286">
        <f t="shared" si="139"/>
        <v>99815</v>
      </c>
      <c r="K288" s="31">
        <f t="shared" si="139"/>
        <v>99815</v>
      </c>
      <c r="L288" s="31">
        <f t="shared" si="139"/>
        <v>99815</v>
      </c>
      <c r="M288" s="286">
        <f t="shared" si="139"/>
        <v>0</v>
      </c>
      <c r="N288" s="31">
        <f t="shared" si="139"/>
        <v>0</v>
      </c>
      <c r="O288" s="31">
        <f t="shared" si="139"/>
        <v>0</v>
      </c>
      <c r="P288" s="286">
        <f t="shared" si="139"/>
        <v>0</v>
      </c>
      <c r="Q288" s="31">
        <f t="shared" si="139"/>
        <v>0</v>
      </c>
      <c r="R288" s="31">
        <f t="shared" si="139"/>
        <v>0</v>
      </c>
      <c r="S288" s="287">
        <f t="shared" si="132"/>
        <v>0</v>
      </c>
      <c r="T288" s="287">
        <f t="shared" si="132"/>
        <v>0</v>
      </c>
      <c r="U288" s="287">
        <f t="shared" si="132"/>
        <v>0</v>
      </c>
      <c r="V288" s="287"/>
      <c r="W288" s="287"/>
      <c r="X288" s="287"/>
      <c r="Y288" s="287"/>
      <c r="Z288" s="287"/>
    </row>
    <row r="289" spans="1:26" ht="12.75" customHeight="1">
      <c r="A289" s="30" t="s">
        <v>1131</v>
      </c>
      <c r="B289" s="32" t="s">
        <v>31</v>
      </c>
      <c r="C289" s="30" t="s">
        <v>310</v>
      </c>
      <c r="D289" s="30" t="s">
        <v>376</v>
      </c>
      <c r="E289" s="30" t="s">
        <v>103</v>
      </c>
      <c r="F289" s="30" t="s">
        <v>28</v>
      </c>
      <c r="G289" s="31">
        <v>99815</v>
      </c>
      <c r="H289" s="31">
        <v>99815</v>
      </c>
      <c r="I289" s="31">
        <v>99815</v>
      </c>
      <c r="J289" s="286">
        <f>20000+3815+76000</f>
        <v>99815</v>
      </c>
      <c r="K289" s="31">
        <v>99815</v>
      </c>
      <c r="L289" s="31">
        <v>99815</v>
      </c>
      <c r="M289" s="286"/>
      <c r="N289" s="31"/>
      <c r="O289" s="31"/>
      <c r="P289" s="286"/>
      <c r="Q289" s="31"/>
      <c r="R289" s="31"/>
      <c r="S289" s="287">
        <f t="shared" si="132"/>
        <v>0</v>
      </c>
      <c r="T289" s="287">
        <f t="shared" si="132"/>
        <v>0</v>
      </c>
      <c r="U289" s="287">
        <f t="shared" si="132"/>
        <v>0</v>
      </c>
      <c r="V289" s="287"/>
      <c r="W289" s="287"/>
      <c r="X289" s="287"/>
      <c r="Y289" s="287"/>
      <c r="Z289" s="287"/>
    </row>
    <row r="290" spans="1:26" ht="12.75" customHeight="1">
      <c r="A290" s="30" t="s">
        <v>1132</v>
      </c>
      <c r="B290" s="55" t="s">
        <v>277</v>
      </c>
      <c r="C290" s="30" t="s">
        <v>310</v>
      </c>
      <c r="D290" s="30" t="s">
        <v>15</v>
      </c>
      <c r="E290" s="30"/>
      <c r="F290" s="30"/>
      <c r="G290" s="31">
        <f aca="true" t="shared" si="140" ref="G290:R291">G291</f>
        <v>4669476</v>
      </c>
      <c r="H290" s="31">
        <f t="shared" si="140"/>
        <v>4787900</v>
      </c>
      <c r="I290" s="31">
        <f t="shared" si="140"/>
        <v>4606500</v>
      </c>
      <c r="J290" s="286">
        <f t="shared" si="140"/>
        <v>4669476</v>
      </c>
      <c r="K290" s="31">
        <f t="shared" si="140"/>
        <v>4787900</v>
      </c>
      <c r="L290" s="31">
        <f t="shared" si="140"/>
        <v>4606500</v>
      </c>
      <c r="M290" s="286">
        <f t="shared" si="140"/>
        <v>0</v>
      </c>
      <c r="N290" s="31">
        <f t="shared" si="140"/>
        <v>0</v>
      </c>
      <c r="O290" s="31">
        <f t="shared" si="140"/>
        <v>0</v>
      </c>
      <c r="P290" s="286">
        <f t="shared" si="140"/>
        <v>0</v>
      </c>
      <c r="Q290" s="31">
        <f t="shared" si="140"/>
        <v>0</v>
      </c>
      <c r="R290" s="31">
        <f t="shared" si="140"/>
        <v>0</v>
      </c>
      <c r="S290" s="287">
        <f t="shared" si="132"/>
        <v>0</v>
      </c>
      <c r="T290" s="287">
        <f t="shared" si="132"/>
        <v>0</v>
      </c>
      <c r="U290" s="287">
        <f t="shared" si="132"/>
        <v>0</v>
      </c>
      <c r="V290" s="287"/>
      <c r="W290" s="287"/>
      <c r="X290" s="287"/>
      <c r="Y290" s="287"/>
      <c r="Z290" s="287"/>
    </row>
    <row r="291" spans="1:26" ht="12.75" customHeight="1">
      <c r="A291" s="30" t="s">
        <v>1133</v>
      </c>
      <c r="B291" s="55" t="s">
        <v>383</v>
      </c>
      <c r="C291" s="30" t="s">
        <v>310</v>
      </c>
      <c r="D291" s="30" t="s">
        <v>378</v>
      </c>
      <c r="E291" s="30"/>
      <c r="F291" s="30"/>
      <c r="G291" s="31">
        <f t="shared" si="140"/>
        <v>4669476</v>
      </c>
      <c r="H291" s="31">
        <f t="shared" si="140"/>
        <v>4787900</v>
      </c>
      <c r="I291" s="31">
        <f t="shared" si="140"/>
        <v>4606500</v>
      </c>
      <c r="J291" s="286">
        <f t="shared" si="140"/>
        <v>4669476</v>
      </c>
      <c r="K291" s="31">
        <f t="shared" si="140"/>
        <v>4787900</v>
      </c>
      <c r="L291" s="31">
        <f t="shared" si="140"/>
        <v>4606500</v>
      </c>
      <c r="M291" s="286">
        <f t="shared" si="140"/>
        <v>0</v>
      </c>
      <c r="N291" s="31">
        <f t="shared" si="140"/>
        <v>0</v>
      </c>
      <c r="O291" s="31">
        <f t="shared" si="140"/>
        <v>0</v>
      </c>
      <c r="P291" s="286">
        <f t="shared" si="140"/>
        <v>0</v>
      </c>
      <c r="Q291" s="31">
        <f t="shared" si="140"/>
        <v>0</v>
      </c>
      <c r="R291" s="31">
        <f t="shared" si="140"/>
        <v>0</v>
      </c>
      <c r="S291" s="287">
        <f t="shared" si="132"/>
        <v>0</v>
      </c>
      <c r="T291" s="287">
        <f t="shared" si="132"/>
        <v>0</v>
      </c>
      <c r="U291" s="287">
        <f t="shared" si="132"/>
        <v>0</v>
      </c>
      <c r="V291" s="287"/>
      <c r="W291" s="287"/>
      <c r="X291" s="287"/>
      <c r="Y291" s="287"/>
      <c r="Z291" s="287"/>
    </row>
    <row r="292" spans="1:26" ht="26.25" customHeight="1">
      <c r="A292" s="30" t="s">
        <v>756</v>
      </c>
      <c r="B292" s="55" t="s">
        <v>276</v>
      </c>
      <c r="C292" s="30" t="s">
        <v>310</v>
      </c>
      <c r="D292" s="30" t="s">
        <v>378</v>
      </c>
      <c r="E292" s="30" t="s">
        <v>104</v>
      </c>
      <c r="F292" s="30"/>
      <c r="G292" s="31">
        <f aca="true" t="shared" si="141" ref="G292:R292">G293+G300</f>
        <v>4669476</v>
      </c>
      <c r="H292" s="31">
        <f t="shared" si="141"/>
        <v>4787900</v>
      </c>
      <c r="I292" s="31">
        <f t="shared" si="141"/>
        <v>4606500</v>
      </c>
      <c r="J292" s="286">
        <f t="shared" si="141"/>
        <v>4669476</v>
      </c>
      <c r="K292" s="31">
        <f t="shared" si="141"/>
        <v>4787900</v>
      </c>
      <c r="L292" s="31">
        <f t="shared" si="141"/>
        <v>4606500</v>
      </c>
      <c r="M292" s="286">
        <f t="shared" si="141"/>
        <v>0</v>
      </c>
      <c r="N292" s="31">
        <f t="shared" si="141"/>
        <v>0</v>
      </c>
      <c r="O292" s="31">
        <f t="shared" si="141"/>
        <v>0</v>
      </c>
      <c r="P292" s="286">
        <f t="shared" si="141"/>
        <v>0</v>
      </c>
      <c r="Q292" s="31">
        <f t="shared" si="141"/>
        <v>0</v>
      </c>
      <c r="R292" s="31">
        <f t="shared" si="141"/>
        <v>0</v>
      </c>
      <c r="S292" s="287">
        <f t="shared" si="132"/>
        <v>0</v>
      </c>
      <c r="T292" s="287">
        <f t="shared" si="132"/>
        <v>0</v>
      </c>
      <c r="U292" s="287">
        <f t="shared" si="132"/>
        <v>0</v>
      </c>
      <c r="V292" s="287"/>
      <c r="W292" s="287"/>
      <c r="X292" s="287"/>
      <c r="Y292" s="287"/>
      <c r="Z292" s="287"/>
    </row>
    <row r="293" spans="1:26" ht="12.75" customHeight="1">
      <c r="A293" s="30" t="s">
        <v>757</v>
      </c>
      <c r="B293" s="55" t="s">
        <v>929</v>
      </c>
      <c r="C293" s="30" t="s">
        <v>310</v>
      </c>
      <c r="D293" s="30" t="s">
        <v>378</v>
      </c>
      <c r="E293" s="30" t="s">
        <v>930</v>
      </c>
      <c r="F293" s="30"/>
      <c r="G293" s="31">
        <f>G297+G294</f>
        <v>2010000</v>
      </c>
      <c r="H293" s="31">
        <f aca="true" t="shared" si="142" ref="H293:U293">H297+H294</f>
        <v>2010000</v>
      </c>
      <c r="I293" s="31">
        <f t="shared" si="142"/>
        <v>2010000</v>
      </c>
      <c r="J293" s="286">
        <f t="shared" si="142"/>
        <v>2010000</v>
      </c>
      <c r="K293" s="31">
        <f t="shared" si="142"/>
        <v>2010000</v>
      </c>
      <c r="L293" s="31">
        <f t="shared" si="142"/>
        <v>2010000</v>
      </c>
      <c r="M293" s="286">
        <f t="shared" si="142"/>
        <v>0</v>
      </c>
      <c r="N293" s="31">
        <f t="shared" si="142"/>
        <v>0</v>
      </c>
      <c r="O293" s="31">
        <f t="shared" si="142"/>
        <v>0</v>
      </c>
      <c r="P293" s="286">
        <f t="shared" si="142"/>
        <v>0</v>
      </c>
      <c r="Q293" s="31">
        <f t="shared" si="142"/>
        <v>0</v>
      </c>
      <c r="R293" s="31">
        <f t="shared" si="142"/>
        <v>0</v>
      </c>
      <c r="S293" s="287">
        <f t="shared" si="142"/>
        <v>0</v>
      </c>
      <c r="T293" s="287">
        <f t="shared" si="142"/>
        <v>0</v>
      </c>
      <c r="U293" s="287">
        <f t="shared" si="142"/>
        <v>0</v>
      </c>
      <c r="V293" s="287"/>
      <c r="W293" s="287"/>
      <c r="X293" s="287"/>
      <c r="Y293" s="287"/>
      <c r="Z293" s="287"/>
    </row>
    <row r="294" spans="1:26" ht="79.5" customHeight="1">
      <c r="A294" s="30" t="s">
        <v>758</v>
      </c>
      <c r="B294" s="32" t="s">
        <v>966</v>
      </c>
      <c r="C294" s="33" t="s">
        <v>310</v>
      </c>
      <c r="D294" s="33" t="s">
        <v>378</v>
      </c>
      <c r="E294" s="30" t="s">
        <v>965</v>
      </c>
      <c r="F294" s="30"/>
      <c r="G294" s="31">
        <f aca="true" t="shared" si="143" ref="G294:R295">G295</f>
        <v>936000</v>
      </c>
      <c r="H294" s="31">
        <f t="shared" si="143"/>
        <v>936000</v>
      </c>
      <c r="I294" s="31">
        <f t="shared" si="143"/>
        <v>936000</v>
      </c>
      <c r="J294" s="286">
        <f t="shared" si="143"/>
        <v>936000</v>
      </c>
      <c r="K294" s="31">
        <f t="shared" si="143"/>
        <v>936000</v>
      </c>
      <c r="L294" s="31">
        <f t="shared" si="143"/>
        <v>936000</v>
      </c>
      <c r="M294" s="286">
        <f t="shared" si="143"/>
        <v>0</v>
      </c>
      <c r="N294" s="31">
        <f t="shared" si="143"/>
        <v>0</v>
      </c>
      <c r="O294" s="31">
        <f t="shared" si="143"/>
        <v>0</v>
      </c>
      <c r="P294" s="286">
        <f t="shared" si="143"/>
        <v>0</v>
      </c>
      <c r="Q294" s="31">
        <f t="shared" si="143"/>
        <v>0</v>
      </c>
      <c r="R294" s="31">
        <f t="shared" si="143"/>
        <v>0</v>
      </c>
      <c r="S294" s="287">
        <f t="shared" si="132"/>
        <v>0</v>
      </c>
      <c r="T294" s="287">
        <f t="shared" si="132"/>
        <v>0</v>
      </c>
      <c r="U294" s="287">
        <f t="shared" si="132"/>
        <v>0</v>
      </c>
      <c r="V294" s="287"/>
      <c r="W294" s="287"/>
      <c r="X294" s="287"/>
      <c r="Y294" s="287"/>
      <c r="Z294" s="287"/>
    </row>
    <row r="295" spans="1:26" ht="26.25" customHeight="1">
      <c r="A295" s="30" t="s">
        <v>759</v>
      </c>
      <c r="B295" s="32" t="s">
        <v>322</v>
      </c>
      <c r="C295" s="33" t="s">
        <v>310</v>
      </c>
      <c r="D295" s="33" t="s">
        <v>378</v>
      </c>
      <c r="E295" s="30" t="s">
        <v>965</v>
      </c>
      <c r="F295" s="30" t="s">
        <v>605</v>
      </c>
      <c r="G295" s="31">
        <f t="shared" si="143"/>
        <v>936000</v>
      </c>
      <c r="H295" s="31">
        <f t="shared" si="143"/>
        <v>936000</v>
      </c>
      <c r="I295" s="31">
        <f t="shared" si="143"/>
        <v>936000</v>
      </c>
      <c r="J295" s="286">
        <f t="shared" si="143"/>
        <v>936000</v>
      </c>
      <c r="K295" s="31">
        <f t="shared" si="143"/>
        <v>936000</v>
      </c>
      <c r="L295" s="31">
        <f t="shared" si="143"/>
        <v>936000</v>
      </c>
      <c r="M295" s="286">
        <f t="shared" si="143"/>
        <v>0</v>
      </c>
      <c r="N295" s="31">
        <f t="shared" si="143"/>
        <v>0</v>
      </c>
      <c r="O295" s="31">
        <f t="shared" si="143"/>
        <v>0</v>
      </c>
      <c r="P295" s="286">
        <f t="shared" si="143"/>
        <v>0</v>
      </c>
      <c r="Q295" s="31">
        <f t="shared" si="143"/>
        <v>0</v>
      </c>
      <c r="R295" s="31">
        <f t="shared" si="143"/>
        <v>0</v>
      </c>
      <c r="S295" s="287">
        <f t="shared" si="132"/>
        <v>0</v>
      </c>
      <c r="T295" s="287">
        <f t="shared" si="132"/>
        <v>0</v>
      </c>
      <c r="U295" s="287">
        <f t="shared" si="132"/>
        <v>0</v>
      </c>
      <c r="V295" s="287"/>
      <c r="W295" s="287"/>
      <c r="X295" s="287"/>
      <c r="Y295" s="287"/>
      <c r="Z295" s="287"/>
    </row>
    <row r="296" spans="1:26" ht="12.75" customHeight="1">
      <c r="A296" s="30" t="s">
        <v>760</v>
      </c>
      <c r="B296" s="32" t="s">
        <v>323</v>
      </c>
      <c r="C296" s="33" t="s">
        <v>310</v>
      </c>
      <c r="D296" s="33" t="s">
        <v>378</v>
      </c>
      <c r="E296" s="30" t="s">
        <v>965</v>
      </c>
      <c r="F296" s="30" t="s">
        <v>606</v>
      </c>
      <c r="G296" s="31">
        <v>936000</v>
      </c>
      <c r="H296" s="31">
        <v>936000</v>
      </c>
      <c r="I296" s="31">
        <v>936000</v>
      </c>
      <c r="J296" s="286">
        <v>936000</v>
      </c>
      <c r="K296" s="31">
        <v>936000</v>
      </c>
      <c r="L296" s="31">
        <v>936000</v>
      </c>
      <c r="M296" s="286"/>
      <c r="N296" s="31"/>
      <c r="O296" s="31"/>
      <c r="P296" s="286"/>
      <c r="Q296" s="31"/>
      <c r="R296" s="31"/>
      <c r="S296" s="287">
        <f t="shared" si="132"/>
        <v>0</v>
      </c>
      <c r="T296" s="287">
        <f t="shared" si="132"/>
        <v>0</v>
      </c>
      <c r="U296" s="287">
        <f t="shared" si="132"/>
        <v>0</v>
      </c>
      <c r="V296" s="287"/>
      <c r="W296" s="287"/>
      <c r="X296" s="287"/>
      <c r="Y296" s="287"/>
      <c r="Z296" s="287"/>
    </row>
    <row r="297" spans="1:26" ht="66" customHeight="1">
      <c r="A297" s="30" t="s">
        <v>761</v>
      </c>
      <c r="B297" s="300" t="s">
        <v>934</v>
      </c>
      <c r="C297" s="30" t="s">
        <v>310</v>
      </c>
      <c r="D297" s="30" t="s">
        <v>378</v>
      </c>
      <c r="E297" s="30" t="s">
        <v>933</v>
      </c>
      <c r="F297" s="30"/>
      <c r="G297" s="31">
        <f aca="true" t="shared" si="144" ref="G297:R298">G298</f>
        <v>1074000</v>
      </c>
      <c r="H297" s="31">
        <f t="shared" si="144"/>
        <v>1074000</v>
      </c>
      <c r="I297" s="31">
        <f t="shared" si="144"/>
        <v>1074000</v>
      </c>
      <c r="J297" s="286">
        <f t="shared" si="144"/>
        <v>1074000</v>
      </c>
      <c r="K297" s="31">
        <f t="shared" si="144"/>
        <v>1074000</v>
      </c>
      <c r="L297" s="31">
        <f t="shared" si="144"/>
        <v>1074000</v>
      </c>
      <c r="M297" s="286">
        <f t="shared" si="144"/>
        <v>0</v>
      </c>
      <c r="N297" s="31">
        <f t="shared" si="144"/>
        <v>0</v>
      </c>
      <c r="O297" s="31">
        <f t="shared" si="144"/>
        <v>0</v>
      </c>
      <c r="P297" s="286">
        <f t="shared" si="144"/>
        <v>0</v>
      </c>
      <c r="Q297" s="31">
        <f t="shared" si="144"/>
        <v>0</v>
      </c>
      <c r="R297" s="31">
        <f t="shared" si="144"/>
        <v>0</v>
      </c>
      <c r="S297" s="287">
        <f t="shared" si="132"/>
        <v>0</v>
      </c>
      <c r="T297" s="287">
        <f t="shared" si="132"/>
        <v>0</v>
      </c>
      <c r="U297" s="287">
        <f t="shared" si="132"/>
        <v>0</v>
      </c>
      <c r="V297" s="287"/>
      <c r="W297" s="287"/>
      <c r="X297" s="287"/>
      <c r="Y297" s="287"/>
      <c r="Z297" s="287"/>
    </row>
    <row r="298" spans="1:26" ht="39.75" customHeight="1">
      <c r="A298" s="30" t="s">
        <v>1134</v>
      </c>
      <c r="B298" s="32" t="s">
        <v>913</v>
      </c>
      <c r="C298" s="30" t="s">
        <v>310</v>
      </c>
      <c r="D298" s="30" t="s">
        <v>378</v>
      </c>
      <c r="E298" s="30" t="s">
        <v>933</v>
      </c>
      <c r="F298" s="30" t="s">
        <v>142</v>
      </c>
      <c r="G298" s="31">
        <f t="shared" si="144"/>
        <v>1074000</v>
      </c>
      <c r="H298" s="31">
        <f t="shared" si="144"/>
        <v>1074000</v>
      </c>
      <c r="I298" s="31">
        <f t="shared" si="144"/>
        <v>1074000</v>
      </c>
      <c r="J298" s="286">
        <f t="shared" si="144"/>
        <v>1074000</v>
      </c>
      <c r="K298" s="31">
        <f t="shared" si="144"/>
        <v>1074000</v>
      </c>
      <c r="L298" s="31">
        <f t="shared" si="144"/>
        <v>1074000</v>
      </c>
      <c r="M298" s="286">
        <f t="shared" si="144"/>
        <v>0</v>
      </c>
      <c r="N298" s="31">
        <f t="shared" si="144"/>
        <v>0</v>
      </c>
      <c r="O298" s="31">
        <f t="shared" si="144"/>
        <v>0</v>
      </c>
      <c r="P298" s="286">
        <f t="shared" si="144"/>
        <v>0</v>
      </c>
      <c r="Q298" s="31">
        <f t="shared" si="144"/>
        <v>0</v>
      </c>
      <c r="R298" s="31">
        <f t="shared" si="144"/>
        <v>0</v>
      </c>
      <c r="S298" s="287">
        <f t="shared" si="132"/>
        <v>0</v>
      </c>
      <c r="T298" s="287">
        <f t="shared" si="132"/>
        <v>0</v>
      </c>
      <c r="U298" s="287">
        <f t="shared" si="132"/>
        <v>0</v>
      </c>
      <c r="V298" s="287"/>
      <c r="W298" s="287"/>
      <c r="X298" s="287"/>
      <c r="Y298" s="287"/>
      <c r="Z298" s="287"/>
    </row>
    <row r="299" spans="1:26" ht="26.25" customHeight="1">
      <c r="A299" s="30" t="s">
        <v>1135</v>
      </c>
      <c r="B299" s="32" t="s">
        <v>379</v>
      </c>
      <c r="C299" s="30" t="s">
        <v>310</v>
      </c>
      <c r="D299" s="30" t="s">
        <v>378</v>
      </c>
      <c r="E299" s="30" t="s">
        <v>933</v>
      </c>
      <c r="F299" s="292" t="s">
        <v>694</v>
      </c>
      <c r="G299" s="31">
        <v>1074000</v>
      </c>
      <c r="H299" s="31">
        <v>1074000</v>
      </c>
      <c r="I299" s="31">
        <v>1074000</v>
      </c>
      <c r="J299" s="286">
        <v>1074000</v>
      </c>
      <c r="K299" s="31">
        <v>1074000</v>
      </c>
      <c r="L299" s="31">
        <v>1074000</v>
      </c>
      <c r="M299" s="286"/>
      <c r="N299" s="31"/>
      <c r="O299" s="31"/>
      <c r="P299" s="286"/>
      <c r="Q299" s="31"/>
      <c r="R299" s="31"/>
      <c r="S299" s="287">
        <f t="shared" si="132"/>
        <v>0</v>
      </c>
      <c r="T299" s="287">
        <f t="shared" si="132"/>
        <v>0</v>
      </c>
      <c r="U299" s="287">
        <f t="shared" si="132"/>
        <v>0</v>
      </c>
      <c r="V299" s="287"/>
      <c r="W299" s="287"/>
      <c r="X299" s="287"/>
      <c r="Y299" s="287"/>
      <c r="Z299" s="287"/>
    </row>
    <row r="300" spans="1:26" ht="26.25" customHeight="1">
      <c r="A300" s="30" t="s">
        <v>1136</v>
      </c>
      <c r="B300" s="32" t="s">
        <v>977</v>
      </c>
      <c r="C300" s="30" t="s">
        <v>310</v>
      </c>
      <c r="D300" s="30" t="s">
        <v>378</v>
      </c>
      <c r="E300" s="30" t="s">
        <v>931</v>
      </c>
      <c r="F300" s="292"/>
      <c r="G300" s="31">
        <f>G301</f>
        <v>2659476</v>
      </c>
      <c r="H300" s="31">
        <f aca="true" t="shared" si="145" ref="H300:U300">H301</f>
        <v>2777900</v>
      </c>
      <c r="I300" s="31">
        <f t="shared" si="145"/>
        <v>2596500</v>
      </c>
      <c r="J300" s="286">
        <f t="shared" si="145"/>
        <v>2659476</v>
      </c>
      <c r="K300" s="31">
        <f t="shared" si="145"/>
        <v>2777900</v>
      </c>
      <c r="L300" s="31">
        <f t="shared" si="145"/>
        <v>2596500</v>
      </c>
      <c r="M300" s="286">
        <f t="shared" si="145"/>
        <v>0</v>
      </c>
      <c r="N300" s="31">
        <f t="shared" si="145"/>
        <v>0</v>
      </c>
      <c r="O300" s="31">
        <f t="shared" si="145"/>
        <v>0</v>
      </c>
      <c r="P300" s="286">
        <f t="shared" si="145"/>
        <v>0</v>
      </c>
      <c r="Q300" s="31">
        <f t="shared" si="145"/>
        <v>0</v>
      </c>
      <c r="R300" s="31">
        <f t="shared" si="145"/>
        <v>0</v>
      </c>
      <c r="S300" s="287">
        <f t="shared" si="145"/>
        <v>0</v>
      </c>
      <c r="T300" s="287">
        <f t="shared" si="145"/>
        <v>0</v>
      </c>
      <c r="U300" s="287">
        <f t="shared" si="145"/>
        <v>0</v>
      </c>
      <c r="V300" s="287"/>
      <c r="W300" s="287"/>
      <c r="X300" s="287"/>
      <c r="Y300" s="287"/>
      <c r="Z300" s="287"/>
    </row>
    <row r="301" spans="1:26" ht="52.5" customHeight="1">
      <c r="A301" s="30" t="s">
        <v>1137</v>
      </c>
      <c r="B301" s="32" t="s">
        <v>978</v>
      </c>
      <c r="C301" s="30" t="s">
        <v>310</v>
      </c>
      <c r="D301" s="30" t="s">
        <v>378</v>
      </c>
      <c r="E301" s="30" t="s">
        <v>932</v>
      </c>
      <c r="F301" s="292"/>
      <c r="G301" s="31">
        <f aca="true" t="shared" si="146" ref="G301:R302">G302</f>
        <v>2659476</v>
      </c>
      <c r="H301" s="31">
        <f t="shared" si="146"/>
        <v>2777900</v>
      </c>
      <c r="I301" s="31">
        <f t="shared" si="146"/>
        <v>2596500</v>
      </c>
      <c r="J301" s="286">
        <f t="shared" si="146"/>
        <v>2659476</v>
      </c>
      <c r="K301" s="31">
        <f t="shared" si="146"/>
        <v>2777900</v>
      </c>
      <c r="L301" s="31">
        <f t="shared" si="146"/>
        <v>2596500</v>
      </c>
      <c r="M301" s="286">
        <f t="shared" si="146"/>
        <v>0</v>
      </c>
      <c r="N301" s="31">
        <f t="shared" si="146"/>
        <v>0</v>
      </c>
      <c r="O301" s="31">
        <f t="shared" si="146"/>
        <v>0</v>
      </c>
      <c r="P301" s="286">
        <f t="shared" si="146"/>
        <v>0</v>
      </c>
      <c r="Q301" s="31">
        <f t="shared" si="146"/>
        <v>0</v>
      </c>
      <c r="R301" s="31">
        <f t="shared" si="146"/>
        <v>0</v>
      </c>
      <c r="S301" s="287">
        <f t="shared" si="132"/>
        <v>0</v>
      </c>
      <c r="T301" s="287">
        <f t="shared" si="132"/>
        <v>0</v>
      </c>
      <c r="U301" s="287">
        <f t="shared" si="132"/>
        <v>0</v>
      </c>
      <c r="V301" s="287"/>
      <c r="W301" s="287"/>
      <c r="X301" s="287"/>
      <c r="Y301" s="287"/>
      <c r="Z301" s="287"/>
    </row>
    <row r="302" spans="1:26" ht="26.25" customHeight="1">
      <c r="A302" s="30" t="s">
        <v>1138</v>
      </c>
      <c r="B302" s="32" t="s">
        <v>322</v>
      </c>
      <c r="C302" s="30" t="s">
        <v>310</v>
      </c>
      <c r="D302" s="30" t="s">
        <v>378</v>
      </c>
      <c r="E302" s="30" t="s">
        <v>932</v>
      </c>
      <c r="F302" s="292" t="s">
        <v>605</v>
      </c>
      <c r="G302" s="31">
        <f t="shared" si="146"/>
        <v>2659476</v>
      </c>
      <c r="H302" s="31">
        <f t="shared" si="146"/>
        <v>2777900</v>
      </c>
      <c r="I302" s="31">
        <f t="shared" si="146"/>
        <v>2596500</v>
      </c>
      <c r="J302" s="286">
        <f t="shared" si="146"/>
        <v>2659476</v>
      </c>
      <c r="K302" s="31">
        <f t="shared" si="146"/>
        <v>2777900</v>
      </c>
      <c r="L302" s="31">
        <f t="shared" si="146"/>
        <v>2596500</v>
      </c>
      <c r="M302" s="286">
        <f t="shared" si="146"/>
        <v>0</v>
      </c>
      <c r="N302" s="31">
        <f t="shared" si="146"/>
        <v>0</v>
      </c>
      <c r="O302" s="31">
        <f t="shared" si="146"/>
        <v>0</v>
      </c>
      <c r="P302" s="286">
        <f t="shared" si="146"/>
        <v>0</v>
      </c>
      <c r="Q302" s="31">
        <f t="shared" si="146"/>
        <v>0</v>
      </c>
      <c r="R302" s="31">
        <f t="shared" si="146"/>
        <v>0</v>
      </c>
      <c r="S302" s="287">
        <f t="shared" si="132"/>
        <v>0</v>
      </c>
      <c r="T302" s="287">
        <f t="shared" si="132"/>
        <v>0</v>
      </c>
      <c r="U302" s="287">
        <f t="shared" si="132"/>
        <v>0</v>
      </c>
      <c r="V302" s="287"/>
      <c r="W302" s="287"/>
      <c r="X302" s="287"/>
      <c r="Y302" s="287"/>
      <c r="Z302" s="287"/>
    </row>
    <row r="303" spans="1:26" ht="12.75" customHeight="1">
      <c r="A303" s="30" t="s">
        <v>1139</v>
      </c>
      <c r="B303" s="32" t="s">
        <v>323</v>
      </c>
      <c r="C303" s="30" t="s">
        <v>310</v>
      </c>
      <c r="D303" s="30" t="s">
        <v>378</v>
      </c>
      <c r="E303" s="30" t="s">
        <v>932</v>
      </c>
      <c r="F303" s="292" t="s">
        <v>606</v>
      </c>
      <c r="G303" s="31">
        <v>2659476</v>
      </c>
      <c r="H303" s="31">
        <v>2777900</v>
      </c>
      <c r="I303" s="31">
        <v>2596500</v>
      </c>
      <c r="J303" s="286">
        <f>3259476-600000</f>
        <v>2659476</v>
      </c>
      <c r="K303" s="31">
        <v>2777900</v>
      </c>
      <c r="L303" s="31">
        <v>2596500</v>
      </c>
      <c r="M303" s="286"/>
      <c r="N303" s="31"/>
      <c r="O303" s="31"/>
      <c r="P303" s="286"/>
      <c r="Q303" s="31"/>
      <c r="R303" s="31"/>
      <c r="S303" s="287">
        <f t="shared" si="132"/>
        <v>0</v>
      </c>
      <c r="T303" s="287">
        <f t="shared" si="132"/>
        <v>0</v>
      </c>
      <c r="U303" s="287">
        <f t="shared" si="132"/>
        <v>0</v>
      </c>
      <c r="V303" s="287"/>
      <c r="W303" s="287"/>
      <c r="X303" s="287"/>
      <c r="Y303" s="287"/>
      <c r="Z303" s="287"/>
    </row>
    <row r="304" spans="1:26" ht="12.75" customHeight="1">
      <c r="A304" s="30" t="s">
        <v>1140</v>
      </c>
      <c r="B304" s="318" t="s">
        <v>622</v>
      </c>
      <c r="C304" s="284" t="s">
        <v>767</v>
      </c>
      <c r="D304" s="30"/>
      <c r="E304" s="30"/>
      <c r="F304" s="30"/>
      <c r="G304" s="34">
        <f aca="true" t="shared" si="147" ref="G304:R304">G305+G417</f>
        <v>389697200</v>
      </c>
      <c r="H304" s="34">
        <f t="shared" si="147"/>
        <v>361200850</v>
      </c>
      <c r="I304" s="34">
        <f t="shared" si="147"/>
        <v>335411600</v>
      </c>
      <c r="J304" s="285">
        <f t="shared" si="147"/>
        <v>174850000</v>
      </c>
      <c r="K304" s="34">
        <f t="shared" si="147"/>
        <v>148778750</v>
      </c>
      <c r="L304" s="34">
        <f t="shared" si="147"/>
        <v>130907500</v>
      </c>
      <c r="M304" s="285">
        <f t="shared" si="147"/>
        <v>214847200</v>
      </c>
      <c r="N304" s="34">
        <f t="shared" si="147"/>
        <v>212422100</v>
      </c>
      <c r="O304" s="34">
        <f t="shared" si="147"/>
        <v>204504100</v>
      </c>
      <c r="P304" s="285">
        <f t="shared" si="147"/>
        <v>0</v>
      </c>
      <c r="Q304" s="34">
        <f t="shared" si="147"/>
        <v>0</v>
      </c>
      <c r="R304" s="34">
        <f t="shared" si="147"/>
        <v>0</v>
      </c>
      <c r="S304" s="287">
        <f t="shared" si="132"/>
        <v>0</v>
      </c>
      <c r="T304" s="287">
        <f t="shared" si="132"/>
        <v>0</v>
      </c>
      <c r="U304" s="287">
        <f t="shared" si="132"/>
        <v>0</v>
      </c>
      <c r="V304" s="287"/>
      <c r="W304" s="287"/>
      <c r="X304" s="287"/>
      <c r="Y304" s="287"/>
      <c r="Z304" s="287"/>
    </row>
    <row r="305" spans="1:26" ht="12.75" customHeight="1">
      <c r="A305" s="30" t="s">
        <v>1141</v>
      </c>
      <c r="B305" s="290" t="s">
        <v>445</v>
      </c>
      <c r="C305" s="30" t="s">
        <v>767</v>
      </c>
      <c r="D305" s="30" t="s">
        <v>12</v>
      </c>
      <c r="E305" s="30"/>
      <c r="F305" s="30"/>
      <c r="G305" s="31">
        <f aca="true" t="shared" si="148" ref="G305:R305">G306+G318+G369+G387+G342</f>
        <v>378051600</v>
      </c>
      <c r="H305" s="31">
        <f t="shared" si="148"/>
        <v>349750950</v>
      </c>
      <c r="I305" s="31">
        <f t="shared" si="148"/>
        <v>327367400</v>
      </c>
      <c r="J305" s="286">
        <f t="shared" si="148"/>
        <v>174844900</v>
      </c>
      <c r="K305" s="31">
        <f t="shared" si="148"/>
        <v>148773950</v>
      </c>
      <c r="L305" s="31">
        <f t="shared" si="148"/>
        <v>130902500</v>
      </c>
      <c r="M305" s="286">
        <f t="shared" si="148"/>
        <v>203206700</v>
      </c>
      <c r="N305" s="31">
        <f t="shared" si="148"/>
        <v>200977000</v>
      </c>
      <c r="O305" s="31">
        <f t="shared" si="148"/>
        <v>196464900</v>
      </c>
      <c r="P305" s="286">
        <f t="shared" si="148"/>
        <v>0</v>
      </c>
      <c r="Q305" s="31">
        <f t="shared" si="148"/>
        <v>0</v>
      </c>
      <c r="R305" s="31">
        <f t="shared" si="148"/>
        <v>0</v>
      </c>
      <c r="S305" s="287">
        <f t="shared" si="132"/>
        <v>0</v>
      </c>
      <c r="T305" s="287">
        <f t="shared" si="132"/>
        <v>0</v>
      </c>
      <c r="U305" s="287">
        <f t="shared" si="132"/>
        <v>0</v>
      </c>
      <c r="V305" s="287"/>
      <c r="W305" s="287"/>
      <c r="X305" s="287"/>
      <c r="Y305" s="287"/>
      <c r="Z305" s="287"/>
    </row>
    <row r="306" spans="1:26" ht="12.75" customHeight="1">
      <c r="A306" s="30" t="s">
        <v>1142</v>
      </c>
      <c r="B306" s="55" t="s">
        <v>324</v>
      </c>
      <c r="C306" s="30" t="s">
        <v>767</v>
      </c>
      <c r="D306" s="30" t="s">
        <v>285</v>
      </c>
      <c r="E306" s="30"/>
      <c r="F306" s="30"/>
      <c r="G306" s="31">
        <f aca="true" t="shared" si="149" ref="G306:R307">G307</f>
        <v>101999100</v>
      </c>
      <c r="H306" s="31">
        <f t="shared" si="149"/>
        <v>94912100</v>
      </c>
      <c r="I306" s="31">
        <f t="shared" si="149"/>
        <v>91092100</v>
      </c>
      <c r="J306" s="286">
        <f t="shared" si="149"/>
        <v>48467000</v>
      </c>
      <c r="K306" s="31">
        <f t="shared" si="149"/>
        <v>41380000</v>
      </c>
      <c r="L306" s="31">
        <f t="shared" si="149"/>
        <v>37560000</v>
      </c>
      <c r="M306" s="286">
        <f t="shared" si="149"/>
        <v>53532100</v>
      </c>
      <c r="N306" s="31">
        <f t="shared" si="149"/>
        <v>53532100</v>
      </c>
      <c r="O306" s="31">
        <f t="shared" si="149"/>
        <v>53532100</v>
      </c>
      <c r="P306" s="286">
        <f t="shared" si="149"/>
        <v>0</v>
      </c>
      <c r="Q306" s="31">
        <f t="shared" si="149"/>
        <v>0</v>
      </c>
      <c r="R306" s="31">
        <f t="shared" si="149"/>
        <v>0</v>
      </c>
      <c r="S306" s="287">
        <f t="shared" si="132"/>
        <v>0</v>
      </c>
      <c r="T306" s="287">
        <f t="shared" si="132"/>
        <v>0</v>
      </c>
      <c r="U306" s="287">
        <f t="shared" si="132"/>
        <v>0</v>
      </c>
      <c r="V306" s="287"/>
      <c r="W306" s="287"/>
      <c r="X306" s="287"/>
      <c r="Y306" s="287"/>
      <c r="Z306" s="287"/>
    </row>
    <row r="307" spans="1:26" ht="26.25" customHeight="1">
      <c r="A307" s="30" t="s">
        <v>166</v>
      </c>
      <c r="B307" s="55" t="s">
        <v>17</v>
      </c>
      <c r="C307" s="30" t="s">
        <v>767</v>
      </c>
      <c r="D307" s="30" t="s">
        <v>285</v>
      </c>
      <c r="E307" s="30" t="s">
        <v>90</v>
      </c>
      <c r="F307" s="30"/>
      <c r="G307" s="31">
        <f t="shared" si="149"/>
        <v>101999100</v>
      </c>
      <c r="H307" s="31">
        <f t="shared" si="149"/>
        <v>94912100</v>
      </c>
      <c r="I307" s="31">
        <f t="shared" si="149"/>
        <v>91092100</v>
      </c>
      <c r="J307" s="286">
        <f t="shared" si="149"/>
        <v>48467000</v>
      </c>
      <c r="K307" s="31">
        <f t="shared" si="149"/>
        <v>41380000</v>
      </c>
      <c r="L307" s="31">
        <f t="shared" si="149"/>
        <v>37560000</v>
      </c>
      <c r="M307" s="286">
        <f t="shared" si="149"/>
        <v>53532100</v>
      </c>
      <c r="N307" s="31">
        <f t="shared" si="149"/>
        <v>53532100</v>
      </c>
      <c r="O307" s="31">
        <f t="shared" si="149"/>
        <v>53532100</v>
      </c>
      <c r="P307" s="286">
        <f t="shared" si="149"/>
        <v>0</v>
      </c>
      <c r="Q307" s="31">
        <f t="shared" si="149"/>
        <v>0</v>
      </c>
      <c r="R307" s="31">
        <f t="shared" si="149"/>
        <v>0</v>
      </c>
      <c r="S307" s="287">
        <f t="shared" si="132"/>
        <v>0</v>
      </c>
      <c r="T307" s="287">
        <f t="shared" si="132"/>
        <v>0</v>
      </c>
      <c r="U307" s="287">
        <f t="shared" si="132"/>
        <v>0</v>
      </c>
      <c r="V307" s="287"/>
      <c r="W307" s="287"/>
      <c r="X307" s="287"/>
      <c r="Y307" s="287"/>
      <c r="Z307" s="287"/>
    </row>
    <row r="308" spans="1:26" ht="12.75" customHeight="1">
      <c r="A308" s="30" t="s">
        <v>167</v>
      </c>
      <c r="B308" s="29" t="s">
        <v>34</v>
      </c>
      <c r="C308" s="30" t="s">
        <v>767</v>
      </c>
      <c r="D308" s="30" t="s">
        <v>285</v>
      </c>
      <c r="E308" s="30" t="s">
        <v>105</v>
      </c>
      <c r="F308" s="30"/>
      <c r="G308" s="31">
        <f aca="true" t="shared" si="150" ref="G308:R308">G315+G312+G309</f>
        <v>101999100</v>
      </c>
      <c r="H308" s="31">
        <f t="shared" si="150"/>
        <v>94912100</v>
      </c>
      <c r="I308" s="31">
        <f t="shared" si="150"/>
        <v>91092100</v>
      </c>
      <c r="J308" s="286">
        <f t="shared" si="150"/>
        <v>48467000</v>
      </c>
      <c r="K308" s="31">
        <f t="shared" si="150"/>
        <v>41380000</v>
      </c>
      <c r="L308" s="31">
        <f t="shared" si="150"/>
        <v>37560000</v>
      </c>
      <c r="M308" s="286">
        <f t="shared" si="150"/>
        <v>53532100</v>
      </c>
      <c r="N308" s="31">
        <f t="shared" si="150"/>
        <v>53532100</v>
      </c>
      <c r="O308" s="31">
        <f t="shared" si="150"/>
        <v>53532100</v>
      </c>
      <c r="P308" s="286">
        <f t="shared" si="150"/>
        <v>0</v>
      </c>
      <c r="Q308" s="31">
        <f t="shared" si="150"/>
        <v>0</v>
      </c>
      <c r="R308" s="31">
        <f t="shared" si="150"/>
        <v>0</v>
      </c>
      <c r="S308" s="287">
        <f t="shared" si="132"/>
        <v>0</v>
      </c>
      <c r="T308" s="287">
        <f t="shared" si="132"/>
        <v>0</v>
      </c>
      <c r="U308" s="287">
        <f t="shared" si="132"/>
        <v>0</v>
      </c>
      <c r="V308" s="287"/>
      <c r="W308" s="287"/>
      <c r="X308" s="287"/>
      <c r="Y308" s="287"/>
      <c r="Z308" s="287"/>
    </row>
    <row r="309" spans="1:26" ht="171" customHeight="1">
      <c r="A309" s="30" t="s">
        <v>168</v>
      </c>
      <c r="B309" s="309" t="s">
        <v>1186</v>
      </c>
      <c r="C309" s="30" t="s">
        <v>767</v>
      </c>
      <c r="D309" s="30" t="s">
        <v>285</v>
      </c>
      <c r="E309" s="30" t="s">
        <v>558</v>
      </c>
      <c r="F309" s="30"/>
      <c r="G309" s="31">
        <f aca="true" t="shared" si="151" ref="G309:R310">G310</f>
        <v>24037800</v>
      </c>
      <c r="H309" s="31">
        <f t="shared" si="151"/>
        <v>24037800</v>
      </c>
      <c r="I309" s="31">
        <f t="shared" si="151"/>
        <v>24037800</v>
      </c>
      <c r="J309" s="286">
        <f t="shared" si="151"/>
        <v>0</v>
      </c>
      <c r="K309" s="31">
        <f t="shared" si="151"/>
        <v>0</v>
      </c>
      <c r="L309" s="31">
        <f t="shared" si="151"/>
        <v>0</v>
      </c>
      <c r="M309" s="286">
        <f t="shared" si="151"/>
        <v>24037800</v>
      </c>
      <c r="N309" s="31">
        <f t="shared" si="151"/>
        <v>24037800</v>
      </c>
      <c r="O309" s="31">
        <f t="shared" si="151"/>
        <v>24037800</v>
      </c>
      <c r="P309" s="286">
        <f t="shared" si="151"/>
        <v>0</v>
      </c>
      <c r="Q309" s="31">
        <f t="shared" si="151"/>
        <v>0</v>
      </c>
      <c r="R309" s="31">
        <f t="shared" si="151"/>
        <v>0</v>
      </c>
      <c r="S309" s="287">
        <f t="shared" si="132"/>
        <v>0</v>
      </c>
      <c r="T309" s="287">
        <f t="shared" si="132"/>
        <v>0</v>
      </c>
      <c r="U309" s="287">
        <f t="shared" si="132"/>
        <v>0</v>
      </c>
      <c r="V309" s="287"/>
      <c r="W309" s="287"/>
      <c r="X309" s="287"/>
      <c r="Y309" s="287"/>
      <c r="Z309" s="287"/>
    </row>
    <row r="310" spans="1:26" ht="26.25" customHeight="1">
      <c r="A310" s="30" t="s">
        <v>169</v>
      </c>
      <c r="B310" s="32" t="s">
        <v>322</v>
      </c>
      <c r="C310" s="30" t="s">
        <v>767</v>
      </c>
      <c r="D310" s="30" t="s">
        <v>285</v>
      </c>
      <c r="E310" s="30" t="s">
        <v>558</v>
      </c>
      <c r="F310" s="30" t="s">
        <v>605</v>
      </c>
      <c r="G310" s="31">
        <f t="shared" si="151"/>
        <v>24037800</v>
      </c>
      <c r="H310" s="31">
        <f t="shared" si="151"/>
        <v>24037800</v>
      </c>
      <c r="I310" s="31">
        <f t="shared" si="151"/>
        <v>24037800</v>
      </c>
      <c r="J310" s="286">
        <f t="shared" si="151"/>
        <v>0</v>
      </c>
      <c r="K310" s="31">
        <f t="shared" si="151"/>
        <v>0</v>
      </c>
      <c r="L310" s="31">
        <f t="shared" si="151"/>
        <v>0</v>
      </c>
      <c r="M310" s="286">
        <f t="shared" si="151"/>
        <v>24037800</v>
      </c>
      <c r="N310" s="31">
        <f t="shared" si="151"/>
        <v>24037800</v>
      </c>
      <c r="O310" s="31">
        <f t="shared" si="151"/>
        <v>24037800</v>
      </c>
      <c r="P310" s="286">
        <f t="shared" si="151"/>
        <v>0</v>
      </c>
      <c r="Q310" s="31">
        <f t="shared" si="151"/>
        <v>0</v>
      </c>
      <c r="R310" s="31">
        <f t="shared" si="151"/>
        <v>0</v>
      </c>
      <c r="S310" s="287">
        <f t="shared" si="132"/>
        <v>0</v>
      </c>
      <c r="T310" s="287">
        <f t="shared" si="132"/>
        <v>0</v>
      </c>
      <c r="U310" s="287">
        <f t="shared" si="132"/>
        <v>0</v>
      </c>
      <c r="V310" s="287"/>
      <c r="W310" s="287"/>
      <c r="X310" s="287"/>
      <c r="Y310" s="287"/>
      <c r="Z310" s="287"/>
    </row>
    <row r="311" spans="1:26" ht="12.75" customHeight="1">
      <c r="A311" s="30" t="s">
        <v>1143</v>
      </c>
      <c r="B311" s="32" t="s">
        <v>323</v>
      </c>
      <c r="C311" s="30" t="s">
        <v>767</v>
      </c>
      <c r="D311" s="30" t="s">
        <v>285</v>
      </c>
      <c r="E311" s="30" t="s">
        <v>558</v>
      </c>
      <c r="F311" s="30" t="s">
        <v>606</v>
      </c>
      <c r="G311" s="31">
        <v>24037800</v>
      </c>
      <c r="H311" s="31">
        <v>24037800</v>
      </c>
      <c r="I311" s="31">
        <v>24037800</v>
      </c>
      <c r="J311" s="286"/>
      <c r="K311" s="31"/>
      <c r="L311" s="31"/>
      <c r="M311" s="286">
        <v>24037800</v>
      </c>
      <c r="N311" s="31">
        <v>24037800</v>
      </c>
      <c r="O311" s="31">
        <v>24037800</v>
      </c>
      <c r="P311" s="286"/>
      <c r="Q311" s="31"/>
      <c r="R311" s="31"/>
      <c r="S311" s="287">
        <f t="shared" si="132"/>
        <v>0</v>
      </c>
      <c r="T311" s="287">
        <f t="shared" si="132"/>
        <v>0</v>
      </c>
      <c r="U311" s="287">
        <f t="shared" si="132"/>
        <v>0</v>
      </c>
      <c r="V311" s="287"/>
      <c r="W311" s="287"/>
      <c r="X311" s="287"/>
      <c r="Y311" s="287"/>
      <c r="Z311" s="287"/>
    </row>
    <row r="312" spans="1:26" ht="188.25" customHeight="1">
      <c r="A312" s="30" t="s">
        <v>1144</v>
      </c>
      <c r="B312" s="309" t="s">
        <v>1187</v>
      </c>
      <c r="C312" s="319" t="s">
        <v>767</v>
      </c>
      <c r="D312" s="292" t="s">
        <v>285</v>
      </c>
      <c r="E312" s="292" t="s">
        <v>106</v>
      </c>
      <c r="F312" s="292"/>
      <c r="G312" s="31">
        <f aca="true" t="shared" si="152" ref="G312:R313">G313</f>
        <v>29494300</v>
      </c>
      <c r="H312" s="31">
        <f t="shared" si="152"/>
        <v>29494300</v>
      </c>
      <c r="I312" s="31">
        <f t="shared" si="152"/>
        <v>29494300</v>
      </c>
      <c r="J312" s="286">
        <f t="shared" si="152"/>
        <v>0</v>
      </c>
      <c r="K312" s="31">
        <f t="shared" si="152"/>
        <v>0</v>
      </c>
      <c r="L312" s="31">
        <f t="shared" si="152"/>
        <v>0</v>
      </c>
      <c r="M312" s="286">
        <f t="shared" si="152"/>
        <v>29494300</v>
      </c>
      <c r="N312" s="31">
        <f t="shared" si="152"/>
        <v>29494300</v>
      </c>
      <c r="O312" s="31">
        <f t="shared" si="152"/>
        <v>29494300</v>
      </c>
      <c r="P312" s="286">
        <f t="shared" si="152"/>
        <v>0</v>
      </c>
      <c r="Q312" s="31">
        <f t="shared" si="152"/>
        <v>0</v>
      </c>
      <c r="R312" s="31">
        <f t="shared" si="152"/>
        <v>0</v>
      </c>
      <c r="S312" s="287">
        <f t="shared" si="132"/>
        <v>0</v>
      </c>
      <c r="T312" s="287">
        <f t="shared" si="132"/>
        <v>0</v>
      </c>
      <c r="U312" s="287">
        <f t="shared" si="132"/>
        <v>0</v>
      </c>
      <c r="V312" s="287"/>
      <c r="W312" s="287"/>
      <c r="X312" s="287"/>
      <c r="Y312" s="287"/>
      <c r="Z312" s="287"/>
    </row>
    <row r="313" spans="1:26" ht="26.25" customHeight="1">
      <c r="A313" s="30" t="s">
        <v>1145</v>
      </c>
      <c r="B313" s="32" t="s">
        <v>322</v>
      </c>
      <c r="C313" s="319" t="s">
        <v>767</v>
      </c>
      <c r="D313" s="292" t="s">
        <v>285</v>
      </c>
      <c r="E313" s="292" t="s">
        <v>106</v>
      </c>
      <c r="F313" s="292" t="s">
        <v>605</v>
      </c>
      <c r="G313" s="31">
        <f t="shared" si="152"/>
        <v>29494300</v>
      </c>
      <c r="H313" s="31">
        <f t="shared" si="152"/>
        <v>29494300</v>
      </c>
      <c r="I313" s="31">
        <f t="shared" si="152"/>
        <v>29494300</v>
      </c>
      <c r="J313" s="286">
        <f t="shared" si="152"/>
        <v>0</v>
      </c>
      <c r="K313" s="31">
        <f t="shared" si="152"/>
        <v>0</v>
      </c>
      <c r="L313" s="31">
        <f t="shared" si="152"/>
        <v>0</v>
      </c>
      <c r="M313" s="286">
        <f t="shared" si="152"/>
        <v>29494300</v>
      </c>
      <c r="N313" s="31">
        <f t="shared" si="152"/>
        <v>29494300</v>
      </c>
      <c r="O313" s="31">
        <f t="shared" si="152"/>
        <v>29494300</v>
      </c>
      <c r="P313" s="286">
        <f t="shared" si="152"/>
        <v>0</v>
      </c>
      <c r="Q313" s="31">
        <f t="shared" si="152"/>
        <v>0</v>
      </c>
      <c r="R313" s="31">
        <f t="shared" si="152"/>
        <v>0</v>
      </c>
      <c r="S313" s="287">
        <f t="shared" si="132"/>
        <v>0</v>
      </c>
      <c r="T313" s="287">
        <f t="shared" si="132"/>
        <v>0</v>
      </c>
      <c r="U313" s="287">
        <f t="shared" si="132"/>
        <v>0</v>
      </c>
      <c r="V313" s="287"/>
      <c r="W313" s="287"/>
      <c r="X313" s="287"/>
      <c r="Y313" s="287"/>
      <c r="Z313" s="287"/>
    </row>
    <row r="314" spans="1:26" ht="12.75" customHeight="1">
      <c r="A314" s="30" t="s">
        <v>155</v>
      </c>
      <c r="B314" s="32" t="s">
        <v>323</v>
      </c>
      <c r="C314" s="319" t="s">
        <v>767</v>
      </c>
      <c r="D314" s="292" t="s">
        <v>285</v>
      </c>
      <c r="E314" s="292" t="s">
        <v>106</v>
      </c>
      <c r="F314" s="292" t="s">
        <v>606</v>
      </c>
      <c r="G314" s="31">
        <v>29494300</v>
      </c>
      <c r="H314" s="31">
        <v>29494300</v>
      </c>
      <c r="I314" s="31">
        <v>29494300</v>
      </c>
      <c r="J314" s="286"/>
      <c r="K314" s="31"/>
      <c r="L314" s="31"/>
      <c r="M314" s="286">
        <v>29494300</v>
      </c>
      <c r="N314" s="31">
        <v>29494300</v>
      </c>
      <c r="O314" s="31">
        <v>29494300</v>
      </c>
      <c r="P314" s="286"/>
      <c r="Q314" s="31"/>
      <c r="R314" s="31"/>
      <c r="S314" s="287">
        <f t="shared" si="132"/>
        <v>0</v>
      </c>
      <c r="T314" s="287">
        <f t="shared" si="132"/>
        <v>0</v>
      </c>
      <c r="U314" s="287">
        <f t="shared" si="132"/>
        <v>0</v>
      </c>
      <c r="V314" s="287"/>
      <c r="W314" s="287"/>
      <c r="X314" s="287"/>
      <c r="Y314" s="287"/>
      <c r="Z314" s="287"/>
    </row>
    <row r="315" spans="1:26" ht="52.5" customHeight="1">
      <c r="A315" s="30" t="s">
        <v>170</v>
      </c>
      <c r="B315" s="32" t="s">
        <v>542</v>
      </c>
      <c r="C315" s="30" t="s">
        <v>767</v>
      </c>
      <c r="D315" s="30" t="s">
        <v>285</v>
      </c>
      <c r="E315" s="30" t="s">
        <v>107</v>
      </c>
      <c r="F315" s="30"/>
      <c r="G315" s="31">
        <f aca="true" t="shared" si="153" ref="G315:R316">G316</f>
        <v>48467000</v>
      </c>
      <c r="H315" s="31">
        <f t="shared" si="153"/>
        <v>41380000</v>
      </c>
      <c r="I315" s="31">
        <f t="shared" si="153"/>
        <v>37560000</v>
      </c>
      <c r="J315" s="286">
        <f t="shared" si="153"/>
        <v>48467000</v>
      </c>
      <c r="K315" s="31">
        <f t="shared" si="153"/>
        <v>41380000</v>
      </c>
      <c r="L315" s="31">
        <f t="shared" si="153"/>
        <v>37560000</v>
      </c>
      <c r="M315" s="286">
        <f t="shared" si="153"/>
        <v>0</v>
      </c>
      <c r="N315" s="31">
        <f t="shared" si="153"/>
        <v>0</v>
      </c>
      <c r="O315" s="31">
        <f t="shared" si="153"/>
        <v>0</v>
      </c>
      <c r="P315" s="286">
        <f t="shared" si="153"/>
        <v>0</v>
      </c>
      <c r="Q315" s="31">
        <f t="shared" si="153"/>
        <v>0</v>
      </c>
      <c r="R315" s="31">
        <f t="shared" si="153"/>
        <v>0</v>
      </c>
      <c r="S315" s="287">
        <f t="shared" si="132"/>
        <v>0</v>
      </c>
      <c r="T315" s="287">
        <f t="shared" si="132"/>
        <v>0</v>
      </c>
      <c r="U315" s="287">
        <f t="shared" si="132"/>
        <v>0</v>
      </c>
      <c r="V315" s="287"/>
      <c r="W315" s="287"/>
      <c r="X315" s="287"/>
      <c r="Y315" s="287"/>
      <c r="Z315" s="287"/>
    </row>
    <row r="316" spans="1:26" ht="26.25" customHeight="1">
      <c r="A316" s="30" t="s">
        <v>171</v>
      </c>
      <c r="B316" s="32" t="s">
        <v>322</v>
      </c>
      <c r="C316" s="30" t="s">
        <v>767</v>
      </c>
      <c r="D316" s="30" t="s">
        <v>285</v>
      </c>
      <c r="E316" s="30" t="s">
        <v>107</v>
      </c>
      <c r="F316" s="30" t="s">
        <v>605</v>
      </c>
      <c r="G316" s="31">
        <f t="shared" si="153"/>
        <v>48467000</v>
      </c>
      <c r="H316" s="31">
        <f t="shared" si="153"/>
        <v>41380000</v>
      </c>
      <c r="I316" s="31">
        <f t="shared" si="153"/>
        <v>37560000</v>
      </c>
      <c r="J316" s="286">
        <f t="shared" si="153"/>
        <v>48467000</v>
      </c>
      <c r="K316" s="31">
        <f t="shared" si="153"/>
        <v>41380000</v>
      </c>
      <c r="L316" s="31">
        <f t="shared" si="153"/>
        <v>37560000</v>
      </c>
      <c r="M316" s="286">
        <f t="shared" si="153"/>
        <v>0</v>
      </c>
      <c r="N316" s="31">
        <f t="shared" si="153"/>
        <v>0</v>
      </c>
      <c r="O316" s="31">
        <f t="shared" si="153"/>
        <v>0</v>
      </c>
      <c r="P316" s="286">
        <f t="shared" si="153"/>
        <v>0</v>
      </c>
      <c r="Q316" s="31">
        <f t="shared" si="153"/>
        <v>0</v>
      </c>
      <c r="R316" s="31">
        <f t="shared" si="153"/>
        <v>0</v>
      </c>
      <c r="S316" s="287">
        <f t="shared" si="132"/>
        <v>0</v>
      </c>
      <c r="T316" s="287">
        <f t="shared" si="132"/>
        <v>0</v>
      </c>
      <c r="U316" s="287">
        <f t="shared" si="132"/>
        <v>0</v>
      </c>
      <c r="V316" s="287"/>
      <c r="W316" s="287"/>
      <c r="X316" s="287"/>
      <c r="Y316" s="287"/>
      <c r="Z316" s="287"/>
    </row>
    <row r="317" spans="1:26" ht="12.75" customHeight="1">
      <c r="A317" s="30" t="s">
        <v>172</v>
      </c>
      <c r="B317" s="32" t="s">
        <v>323</v>
      </c>
      <c r="C317" s="30" t="s">
        <v>767</v>
      </c>
      <c r="D317" s="30" t="s">
        <v>285</v>
      </c>
      <c r="E317" s="30" t="s">
        <v>107</v>
      </c>
      <c r="F317" s="30" t="s">
        <v>606</v>
      </c>
      <c r="G317" s="31">
        <v>48467000</v>
      </c>
      <c r="H317" s="31">
        <v>41380000</v>
      </c>
      <c r="I317" s="31">
        <v>37560000</v>
      </c>
      <c r="J317" s="286">
        <v>48467000</v>
      </c>
      <c r="K317" s="31">
        <v>41380000</v>
      </c>
      <c r="L317" s="31">
        <f>38060000-500000</f>
        <v>37560000</v>
      </c>
      <c r="M317" s="286"/>
      <c r="N317" s="31"/>
      <c r="O317" s="31"/>
      <c r="P317" s="286"/>
      <c r="Q317" s="31"/>
      <c r="R317" s="31"/>
      <c r="S317" s="287">
        <f t="shared" si="132"/>
        <v>0</v>
      </c>
      <c r="T317" s="287">
        <f t="shared" si="132"/>
        <v>0</v>
      </c>
      <c r="U317" s="287">
        <f t="shared" si="132"/>
        <v>0</v>
      </c>
      <c r="V317" s="287"/>
      <c r="W317" s="287"/>
      <c r="X317" s="287"/>
      <c r="Y317" s="287"/>
      <c r="Z317" s="287"/>
    </row>
    <row r="318" spans="1:26" ht="12.75" customHeight="1">
      <c r="A318" s="30" t="s">
        <v>173</v>
      </c>
      <c r="B318" s="32" t="s">
        <v>306</v>
      </c>
      <c r="C318" s="30" t="s">
        <v>767</v>
      </c>
      <c r="D318" s="30" t="s">
        <v>286</v>
      </c>
      <c r="E318" s="33"/>
      <c r="F318" s="30"/>
      <c r="G318" s="31">
        <f aca="true" t="shared" si="154" ref="G318:R319">G319</f>
        <v>227175700</v>
      </c>
      <c r="H318" s="31">
        <f t="shared" si="154"/>
        <v>212697925</v>
      </c>
      <c r="I318" s="31">
        <f t="shared" si="154"/>
        <v>196100250</v>
      </c>
      <c r="J318" s="286">
        <f t="shared" si="154"/>
        <v>90022900</v>
      </c>
      <c r="K318" s="31">
        <f t="shared" si="154"/>
        <v>77774825</v>
      </c>
      <c r="L318" s="31">
        <f t="shared" si="154"/>
        <v>65689250</v>
      </c>
      <c r="M318" s="286">
        <f t="shared" si="154"/>
        <v>137152800</v>
      </c>
      <c r="N318" s="31">
        <f t="shared" si="154"/>
        <v>134923100</v>
      </c>
      <c r="O318" s="31">
        <f t="shared" si="154"/>
        <v>130411000</v>
      </c>
      <c r="P318" s="286">
        <f t="shared" si="154"/>
        <v>0</v>
      </c>
      <c r="Q318" s="31">
        <f t="shared" si="154"/>
        <v>0</v>
      </c>
      <c r="R318" s="31">
        <f t="shared" si="154"/>
        <v>0</v>
      </c>
      <c r="S318" s="287">
        <f t="shared" si="132"/>
        <v>0</v>
      </c>
      <c r="T318" s="287">
        <f t="shared" si="132"/>
        <v>0</v>
      </c>
      <c r="U318" s="287">
        <f t="shared" si="132"/>
        <v>0</v>
      </c>
      <c r="V318" s="287"/>
      <c r="W318" s="287"/>
      <c r="X318" s="287"/>
      <c r="Y318" s="287"/>
      <c r="Z318" s="287"/>
    </row>
    <row r="319" spans="1:26" ht="26.25" customHeight="1">
      <c r="A319" s="30" t="s">
        <v>174</v>
      </c>
      <c r="B319" s="55" t="s">
        <v>17</v>
      </c>
      <c r="C319" s="30" t="s">
        <v>767</v>
      </c>
      <c r="D319" s="30" t="s">
        <v>286</v>
      </c>
      <c r="E319" s="30" t="s">
        <v>90</v>
      </c>
      <c r="F319" s="30"/>
      <c r="G319" s="31">
        <f t="shared" si="154"/>
        <v>227175700</v>
      </c>
      <c r="H319" s="31">
        <f t="shared" si="154"/>
        <v>212697925</v>
      </c>
      <c r="I319" s="31">
        <f t="shared" si="154"/>
        <v>196100250</v>
      </c>
      <c r="J319" s="286">
        <f t="shared" si="154"/>
        <v>90022900</v>
      </c>
      <c r="K319" s="31">
        <f t="shared" si="154"/>
        <v>77774825</v>
      </c>
      <c r="L319" s="31">
        <f t="shared" si="154"/>
        <v>65689250</v>
      </c>
      <c r="M319" s="286">
        <f t="shared" si="154"/>
        <v>137152800</v>
      </c>
      <c r="N319" s="31">
        <f t="shared" si="154"/>
        <v>134923100</v>
      </c>
      <c r="O319" s="31">
        <f t="shared" si="154"/>
        <v>130411000</v>
      </c>
      <c r="P319" s="286">
        <f t="shared" si="154"/>
        <v>0</v>
      </c>
      <c r="Q319" s="31">
        <f t="shared" si="154"/>
        <v>0</v>
      </c>
      <c r="R319" s="31">
        <f t="shared" si="154"/>
        <v>0</v>
      </c>
      <c r="S319" s="287">
        <f t="shared" si="132"/>
        <v>0</v>
      </c>
      <c r="T319" s="287">
        <f t="shared" si="132"/>
        <v>0</v>
      </c>
      <c r="U319" s="287">
        <f t="shared" si="132"/>
        <v>0</v>
      </c>
      <c r="V319" s="287"/>
      <c r="W319" s="287"/>
      <c r="X319" s="287"/>
      <c r="Y319" s="287"/>
      <c r="Z319" s="287"/>
    </row>
    <row r="320" spans="1:26" ht="12.75" customHeight="1">
      <c r="A320" s="30" t="s">
        <v>175</v>
      </c>
      <c r="B320" s="29" t="s">
        <v>528</v>
      </c>
      <c r="C320" s="30" t="s">
        <v>767</v>
      </c>
      <c r="D320" s="30" t="s">
        <v>286</v>
      </c>
      <c r="E320" s="30" t="s">
        <v>108</v>
      </c>
      <c r="F320" s="30"/>
      <c r="G320" s="31">
        <f>G327+G330+G333+G324+G321+G336+G339</f>
        <v>227175700</v>
      </c>
      <c r="H320" s="31">
        <f aca="true" t="shared" si="155" ref="H320:U320">H327+H330+H333+H324+H321+H336+H339</f>
        <v>212697925</v>
      </c>
      <c r="I320" s="31">
        <f t="shared" si="155"/>
        <v>196100250</v>
      </c>
      <c r="J320" s="286">
        <f t="shared" si="155"/>
        <v>90022900</v>
      </c>
      <c r="K320" s="31">
        <f t="shared" si="155"/>
        <v>77774825</v>
      </c>
      <c r="L320" s="31">
        <f t="shared" si="155"/>
        <v>65689250</v>
      </c>
      <c r="M320" s="286">
        <f t="shared" si="155"/>
        <v>137152800</v>
      </c>
      <c r="N320" s="31">
        <f t="shared" si="155"/>
        <v>134923100</v>
      </c>
      <c r="O320" s="31">
        <f t="shared" si="155"/>
        <v>130411000</v>
      </c>
      <c r="P320" s="286">
        <f t="shared" si="155"/>
        <v>0</v>
      </c>
      <c r="Q320" s="31">
        <f t="shared" si="155"/>
        <v>0</v>
      </c>
      <c r="R320" s="31">
        <f t="shared" si="155"/>
        <v>0</v>
      </c>
      <c r="S320" s="287">
        <f t="shared" si="155"/>
        <v>0</v>
      </c>
      <c r="T320" s="287">
        <f t="shared" si="155"/>
        <v>0</v>
      </c>
      <c r="U320" s="287">
        <f t="shared" si="155"/>
        <v>0</v>
      </c>
      <c r="V320" s="287"/>
      <c r="W320" s="287"/>
      <c r="X320" s="287"/>
      <c r="Y320" s="287"/>
      <c r="Z320" s="287"/>
    </row>
    <row r="321" spans="1:26" ht="78.75" customHeight="1">
      <c r="A321" s="30" t="s">
        <v>176</v>
      </c>
      <c r="B321" s="32" t="s">
        <v>1192</v>
      </c>
      <c r="C321" s="30" t="s">
        <v>767</v>
      </c>
      <c r="D321" s="30" t="s">
        <v>286</v>
      </c>
      <c r="E321" s="30" t="s">
        <v>1191</v>
      </c>
      <c r="F321" s="30"/>
      <c r="G321" s="31">
        <f aca="true" t="shared" si="156" ref="G321:R322">G322</f>
        <v>2424250</v>
      </c>
      <c r="H321" s="31">
        <f t="shared" si="156"/>
        <v>0</v>
      </c>
      <c r="I321" s="31">
        <f t="shared" si="156"/>
        <v>0</v>
      </c>
      <c r="J321" s="286">
        <f t="shared" si="156"/>
        <v>24250</v>
      </c>
      <c r="K321" s="31">
        <f t="shared" si="156"/>
        <v>0</v>
      </c>
      <c r="L321" s="31">
        <f t="shared" si="156"/>
        <v>0</v>
      </c>
      <c r="M321" s="286">
        <f t="shared" si="156"/>
        <v>2400000</v>
      </c>
      <c r="N321" s="31">
        <f t="shared" si="156"/>
        <v>0</v>
      </c>
      <c r="O321" s="31">
        <f t="shared" si="156"/>
        <v>0</v>
      </c>
      <c r="P321" s="286">
        <f t="shared" si="156"/>
        <v>0</v>
      </c>
      <c r="Q321" s="31">
        <f t="shared" si="156"/>
        <v>0</v>
      </c>
      <c r="R321" s="31">
        <f t="shared" si="156"/>
        <v>0</v>
      </c>
      <c r="S321" s="287">
        <f t="shared" si="132"/>
        <v>0</v>
      </c>
      <c r="T321" s="287">
        <f t="shared" si="132"/>
        <v>0</v>
      </c>
      <c r="U321" s="287">
        <f t="shared" si="132"/>
        <v>0</v>
      </c>
      <c r="V321" s="287"/>
      <c r="W321" s="287"/>
      <c r="X321" s="287"/>
      <c r="Y321" s="287"/>
      <c r="Z321" s="287"/>
    </row>
    <row r="322" spans="1:26" ht="26.25" customHeight="1">
      <c r="A322" s="30" t="s">
        <v>177</v>
      </c>
      <c r="B322" s="32" t="s">
        <v>322</v>
      </c>
      <c r="C322" s="30" t="s">
        <v>767</v>
      </c>
      <c r="D322" s="30" t="s">
        <v>286</v>
      </c>
      <c r="E322" s="30" t="s">
        <v>1191</v>
      </c>
      <c r="F322" s="30" t="s">
        <v>605</v>
      </c>
      <c r="G322" s="31">
        <f t="shared" si="156"/>
        <v>2424250</v>
      </c>
      <c r="H322" s="31">
        <f t="shared" si="156"/>
        <v>0</v>
      </c>
      <c r="I322" s="31">
        <f t="shared" si="156"/>
        <v>0</v>
      </c>
      <c r="J322" s="286">
        <f t="shared" si="156"/>
        <v>24250</v>
      </c>
      <c r="K322" s="31">
        <f t="shared" si="156"/>
        <v>0</v>
      </c>
      <c r="L322" s="31">
        <f t="shared" si="156"/>
        <v>0</v>
      </c>
      <c r="M322" s="286">
        <f t="shared" si="156"/>
        <v>2400000</v>
      </c>
      <c r="N322" s="31">
        <f t="shared" si="156"/>
        <v>0</v>
      </c>
      <c r="O322" s="31">
        <f t="shared" si="156"/>
        <v>0</v>
      </c>
      <c r="P322" s="286">
        <f t="shared" si="156"/>
        <v>0</v>
      </c>
      <c r="Q322" s="31">
        <f t="shared" si="156"/>
        <v>0</v>
      </c>
      <c r="R322" s="31">
        <f t="shared" si="156"/>
        <v>0</v>
      </c>
      <c r="S322" s="287">
        <f t="shared" si="132"/>
        <v>0</v>
      </c>
      <c r="T322" s="287">
        <f t="shared" si="132"/>
        <v>0</v>
      </c>
      <c r="U322" s="287">
        <f t="shared" si="132"/>
        <v>0</v>
      </c>
      <c r="V322" s="287"/>
      <c r="W322" s="287"/>
      <c r="X322" s="287"/>
      <c r="Y322" s="287"/>
      <c r="Z322" s="287"/>
    </row>
    <row r="323" spans="1:26" ht="12.75" customHeight="1">
      <c r="A323" s="30" t="s">
        <v>178</v>
      </c>
      <c r="B323" s="32" t="s">
        <v>323</v>
      </c>
      <c r="C323" s="30" t="s">
        <v>767</v>
      </c>
      <c r="D323" s="30" t="s">
        <v>286</v>
      </c>
      <c r="E323" s="30" t="s">
        <v>1191</v>
      </c>
      <c r="F323" s="30" t="s">
        <v>606</v>
      </c>
      <c r="G323" s="31">
        <f>2400000+24250</f>
        <v>2424250</v>
      </c>
      <c r="H323" s="31">
        <v>0</v>
      </c>
      <c r="I323" s="31">
        <v>0</v>
      </c>
      <c r="J323" s="286">
        <v>24250</v>
      </c>
      <c r="K323" s="31">
        <v>0</v>
      </c>
      <c r="L323" s="31">
        <v>0</v>
      </c>
      <c r="M323" s="286">
        <v>2400000</v>
      </c>
      <c r="N323" s="31">
        <v>0</v>
      </c>
      <c r="O323" s="31">
        <v>0</v>
      </c>
      <c r="P323" s="286"/>
      <c r="Q323" s="31"/>
      <c r="R323" s="31"/>
      <c r="S323" s="287">
        <f t="shared" si="132"/>
        <v>0</v>
      </c>
      <c r="T323" s="287">
        <f t="shared" si="132"/>
        <v>0</v>
      </c>
      <c r="U323" s="287">
        <f t="shared" si="132"/>
        <v>0</v>
      </c>
      <c r="V323" s="287"/>
      <c r="W323" s="287"/>
      <c r="X323" s="287"/>
      <c r="Y323" s="287"/>
      <c r="Z323" s="287"/>
    </row>
    <row r="324" spans="1:26" ht="171" customHeight="1">
      <c r="A324" s="30" t="s">
        <v>611</v>
      </c>
      <c r="B324" s="309" t="s">
        <v>1188</v>
      </c>
      <c r="C324" s="30" t="s">
        <v>767</v>
      </c>
      <c r="D324" s="30" t="s">
        <v>286</v>
      </c>
      <c r="E324" s="30" t="s">
        <v>559</v>
      </c>
      <c r="F324" s="30"/>
      <c r="G324" s="31">
        <f aca="true" t="shared" si="157" ref="G324:R325">G325</f>
        <v>18945000</v>
      </c>
      <c r="H324" s="31">
        <f t="shared" si="157"/>
        <v>18945000</v>
      </c>
      <c r="I324" s="31">
        <f t="shared" si="157"/>
        <v>18945000</v>
      </c>
      <c r="J324" s="286">
        <f t="shared" si="157"/>
        <v>0</v>
      </c>
      <c r="K324" s="31">
        <f t="shared" si="157"/>
        <v>0</v>
      </c>
      <c r="L324" s="31">
        <f t="shared" si="157"/>
        <v>0</v>
      </c>
      <c r="M324" s="286">
        <f t="shared" si="157"/>
        <v>18945000</v>
      </c>
      <c r="N324" s="31">
        <f t="shared" si="157"/>
        <v>18945000</v>
      </c>
      <c r="O324" s="31">
        <f t="shared" si="157"/>
        <v>18945000</v>
      </c>
      <c r="P324" s="286">
        <f t="shared" si="157"/>
        <v>0</v>
      </c>
      <c r="Q324" s="31">
        <f t="shared" si="157"/>
        <v>0</v>
      </c>
      <c r="R324" s="31">
        <f t="shared" si="157"/>
        <v>0</v>
      </c>
      <c r="S324" s="287">
        <f t="shared" si="132"/>
        <v>0</v>
      </c>
      <c r="T324" s="287">
        <f t="shared" si="132"/>
        <v>0</v>
      </c>
      <c r="U324" s="287">
        <f t="shared" si="132"/>
        <v>0</v>
      </c>
      <c r="V324" s="287"/>
      <c r="W324" s="287"/>
      <c r="X324" s="287"/>
      <c r="Y324" s="287"/>
      <c r="Z324" s="287"/>
    </row>
    <row r="325" spans="1:26" ht="26.25" customHeight="1">
      <c r="A325" s="30" t="s">
        <v>1216</v>
      </c>
      <c r="B325" s="32" t="s">
        <v>322</v>
      </c>
      <c r="C325" s="30" t="s">
        <v>767</v>
      </c>
      <c r="D325" s="30" t="s">
        <v>286</v>
      </c>
      <c r="E325" s="30" t="s">
        <v>559</v>
      </c>
      <c r="F325" s="30" t="s">
        <v>605</v>
      </c>
      <c r="G325" s="31">
        <f t="shared" si="157"/>
        <v>18945000</v>
      </c>
      <c r="H325" s="31">
        <f t="shared" si="157"/>
        <v>18945000</v>
      </c>
      <c r="I325" s="31">
        <f t="shared" si="157"/>
        <v>18945000</v>
      </c>
      <c r="J325" s="286">
        <f t="shared" si="157"/>
        <v>0</v>
      </c>
      <c r="K325" s="31">
        <f t="shared" si="157"/>
        <v>0</v>
      </c>
      <c r="L325" s="31">
        <f t="shared" si="157"/>
        <v>0</v>
      </c>
      <c r="M325" s="286">
        <f t="shared" si="157"/>
        <v>18945000</v>
      </c>
      <c r="N325" s="31">
        <f t="shared" si="157"/>
        <v>18945000</v>
      </c>
      <c r="O325" s="31">
        <f t="shared" si="157"/>
        <v>18945000</v>
      </c>
      <c r="P325" s="286">
        <f t="shared" si="157"/>
        <v>0</v>
      </c>
      <c r="Q325" s="31">
        <f t="shared" si="157"/>
        <v>0</v>
      </c>
      <c r="R325" s="31">
        <f t="shared" si="157"/>
        <v>0</v>
      </c>
      <c r="S325" s="287">
        <f t="shared" si="132"/>
        <v>0</v>
      </c>
      <c r="T325" s="287">
        <f t="shared" si="132"/>
        <v>0</v>
      </c>
      <c r="U325" s="287">
        <f t="shared" si="132"/>
        <v>0</v>
      </c>
      <c r="V325" s="287"/>
      <c r="W325" s="287"/>
      <c r="X325" s="287"/>
      <c r="Y325" s="287"/>
      <c r="Z325" s="287"/>
    </row>
    <row r="326" spans="1:26" ht="12.75" customHeight="1">
      <c r="A326" s="30" t="s">
        <v>1217</v>
      </c>
      <c r="B326" s="32" t="s">
        <v>323</v>
      </c>
      <c r="C326" s="30" t="s">
        <v>767</v>
      </c>
      <c r="D326" s="30" t="s">
        <v>286</v>
      </c>
      <c r="E326" s="30" t="s">
        <v>559</v>
      </c>
      <c r="F326" s="30" t="s">
        <v>606</v>
      </c>
      <c r="G326" s="31">
        <v>18945000</v>
      </c>
      <c r="H326" s="31">
        <v>18945000</v>
      </c>
      <c r="I326" s="31">
        <v>18945000</v>
      </c>
      <c r="J326" s="286"/>
      <c r="K326" s="31"/>
      <c r="L326" s="31"/>
      <c r="M326" s="286">
        <v>18945000</v>
      </c>
      <c r="N326" s="31">
        <v>18945000</v>
      </c>
      <c r="O326" s="31">
        <v>18945000</v>
      </c>
      <c r="P326" s="286"/>
      <c r="Q326" s="31"/>
      <c r="R326" s="31"/>
      <c r="S326" s="287">
        <f t="shared" si="132"/>
        <v>0</v>
      </c>
      <c r="T326" s="287">
        <f t="shared" si="132"/>
        <v>0</v>
      </c>
      <c r="U326" s="287">
        <f t="shared" si="132"/>
        <v>0</v>
      </c>
      <c r="V326" s="287"/>
      <c r="W326" s="287"/>
      <c r="X326" s="287"/>
      <c r="Y326" s="287"/>
      <c r="Z326" s="287"/>
    </row>
    <row r="327" spans="1:26" ht="171" customHeight="1">
      <c r="A327" s="30" t="s">
        <v>179</v>
      </c>
      <c r="B327" s="309" t="s">
        <v>1189</v>
      </c>
      <c r="C327" s="292" t="s">
        <v>767</v>
      </c>
      <c r="D327" s="292" t="s">
        <v>286</v>
      </c>
      <c r="E327" s="292" t="s">
        <v>109</v>
      </c>
      <c r="F327" s="292"/>
      <c r="G327" s="31">
        <f aca="true" t="shared" si="158" ref="G327:R328">G328</f>
        <v>109806000</v>
      </c>
      <c r="H327" s="31">
        <f t="shared" si="158"/>
        <v>109806000</v>
      </c>
      <c r="I327" s="31">
        <f t="shared" si="158"/>
        <v>109806000</v>
      </c>
      <c r="J327" s="286">
        <f t="shared" si="158"/>
        <v>0</v>
      </c>
      <c r="K327" s="31">
        <f t="shared" si="158"/>
        <v>0</v>
      </c>
      <c r="L327" s="31">
        <f t="shared" si="158"/>
        <v>0</v>
      </c>
      <c r="M327" s="286">
        <f t="shared" si="158"/>
        <v>109806000</v>
      </c>
      <c r="N327" s="31">
        <f t="shared" si="158"/>
        <v>109806000</v>
      </c>
      <c r="O327" s="31">
        <f t="shared" si="158"/>
        <v>109806000</v>
      </c>
      <c r="P327" s="286">
        <f t="shared" si="158"/>
        <v>0</v>
      </c>
      <c r="Q327" s="31">
        <f t="shared" si="158"/>
        <v>0</v>
      </c>
      <c r="R327" s="31">
        <f t="shared" si="158"/>
        <v>0</v>
      </c>
      <c r="S327" s="287">
        <f t="shared" si="132"/>
        <v>0</v>
      </c>
      <c r="T327" s="287">
        <f t="shared" si="132"/>
        <v>0</v>
      </c>
      <c r="U327" s="287">
        <f t="shared" si="132"/>
        <v>0</v>
      </c>
      <c r="V327" s="287"/>
      <c r="W327" s="287"/>
      <c r="X327" s="287"/>
      <c r="Y327" s="287"/>
      <c r="Z327" s="287"/>
    </row>
    <row r="328" spans="1:26" ht="26.25" customHeight="1">
      <c r="A328" s="30" t="s">
        <v>180</v>
      </c>
      <c r="B328" s="32" t="s">
        <v>322</v>
      </c>
      <c r="C328" s="30" t="s">
        <v>767</v>
      </c>
      <c r="D328" s="30" t="s">
        <v>286</v>
      </c>
      <c r="E328" s="292" t="s">
        <v>109</v>
      </c>
      <c r="F328" s="30" t="s">
        <v>605</v>
      </c>
      <c r="G328" s="31">
        <f t="shared" si="158"/>
        <v>109806000</v>
      </c>
      <c r="H328" s="31">
        <f t="shared" si="158"/>
        <v>109806000</v>
      </c>
      <c r="I328" s="31">
        <f t="shared" si="158"/>
        <v>109806000</v>
      </c>
      <c r="J328" s="286">
        <f t="shared" si="158"/>
        <v>0</v>
      </c>
      <c r="K328" s="31">
        <f t="shared" si="158"/>
        <v>0</v>
      </c>
      <c r="L328" s="31">
        <f t="shared" si="158"/>
        <v>0</v>
      </c>
      <c r="M328" s="286">
        <f t="shared" si="158"/>
        <v>109806000</v>
      </c>
      <c r="N328" s="31">
        <f t="shared" si="158"/>
        <v>109806000</v>
      </c>
      <c r="O328" s="31">
        <f t="shared" si="158"/>
        <v>109806000</v>
      </c>
      <c r="P328" s="286">
        <f t="shared" si="158"/>
        <v>0</v>
      </c>
      <c r="Q328" s="31">
        <f t="shared" si="158"/>
        <v>0</v>
      </c>
      <c r="R328" s="31">
        <f t="shared" si="158"/>
        <v>0</v>
      </c>
      <c r="S328" s="287">
        <f t="shared" si="132"/>
        <v>0</v>
      </c>
      <c r="T328" s="287">
        <f t="shared" si="132"/>
        <v>0</v>
      </c>
      <c r="U328" s="287">
        <f t="shared" si="132"/>
        <v>0</v>
      </c>
      <c r="V328" s="287"/>
      <c r="W328" s="287"/>
      <c r="X328" s="287"/>
      <c r="Y328" s="287"/>
      <c r="Z328" s="287"/>
    </row>
    <row r="329" spans="1:26" ht="12.75" customHeight="1">
      <c r="A329" s="30" t="s">
        <v>181</v>
      </c>
      <c r="B329" s="32" t="s">
        <v>323</v>
      </c>
      <c r="C329" s="30" t="s">
        <v>767</v>
      </c>
      <c r="D329" s="30" t="s">
        <v>286</v>
      </c>
      <c r="E329" s="292" t="s">
        <v>109</v>
      </c>
      <c r="F329" s="30" t="s">
        <v>606</v>
      </c>
      <c r="G329" s="31">
        <v>109806000</v>
      </c>
      <c r="H329" s="31">
        <v>109806000</v>
      </c>
      <c r="I329" s="31">
        <v>109806000</v>
      </c>
      <c r="J329" s="286"/>
      <c r="K329" s="31"/>
      <c r="L329" s="31"/>
      <c r="M329" s="286">
        <v>109806000</v>
      </c>
      <c r="N329" s="31">
        <v>109806000</v>
      </c>
      <c r="O329" s="31">
        <v>109806000</v>
      </c>
      <c r="P329" s="286"/>
      <c r="Q329" s="31"/>
      <c r="R329" s="31"/>
      <c r="S329" s="287">
        <f aca="true" t="shared" si="159" ref="S329:U384">G329-J329-M329-P329</f>
        <v>0</v>
      </c>
      <c r="T329" s="287">
        <f t="shared" si="159"/>
        <v>0</v>
      </c>
      <c r="U329" s="287">
        <f t="shared" si="159"/>
        <v>0</v>
      </c>
      <c r="V329" s="287"/>
      <c r="W329" s="287"/>
      <c r="X329" s="287"/>
      <c r="Y329" s="287"/>
      <c r="Z329" s="287"/>
    </row>
    <row r="330" spans="1:26" ht="52.5" customHeight="1">
      <c r="A330" s="30" t="s">
        <v>182</v>
      </c>
      <c r="B330" s="32" t="s">
        <v>269</v>
      </c>
      <c r="C330" s="30" t="s">
        <v>767</v>
      </c>
      <c r="D330" s="30" t="s">
        <v>286</v>
      </c>
      <c r="E330" s="30" t="s">
        <v>110</v>
      </c>
      <c r="F330" s="30"/>
      <c r="G330" s="31">
        <f aca="true" t="shared" si="160" ref="G330:R331">G331</f>
        <v>81438020</v>
      </c>
      <c r="H330" s="31">
        <f t="shared" si="160"/>
        <v>69624975</v>
      </c>
      <c r="I330" s="31">
        <f t="shared" si="160"/>
        <v>57997480</v>
      </c>
      <c r="J330" s="286">
        <f t="shared" si="160"/>
        <v>81438020</v>
      </c>
      <c r="K330" s="31">
        <f t="shared" si="160"/>
        <v>69624975</v>
      </c>
      <c r="L330" s="31">
        <f t="shared" si="160"/>
        <v>57997480</v>
      </c>
      <c r="M330" s="286">
        <f t="shared" si="160"/>
        <v>0</v>
      </c>
      <c r="N330" s="31">
        <f t="shared" si="160"/>
        <v>0</v>
      </c>
      <c r="O330" s="31">
        <f t="shared" si="160"/>
        <v>0</v>
      </c>
      <c r="P330" s="286">
        <f t="shared" si="160"/>
        <v>0</v>
      </c>
      <c r="Q330" s="31">
        <f t="shared" si="160"/>
        <v>0</v>
      </c>
      <c r="R330" s="31">
        <f t="shared" si="160"/>
        <v>0</v>
      </c>
      <c r="S330" s="287">
        <f t="shared" si="159"/>
        <v>0</v>
      </c>
      <c r="T330" s="287">
        <f t="shared" si="159"/>
        <v>0</v>
      </c>
      <c r="U330" s="287">
        <f t="shared" si="159"/>
        <v>0</v>
      </c>
      <c r="V330" s="287"/>
      <c r="W330" s="287"/>
      <c r="X330" s="287"/>
      <c r="Y330" s="287"/>
      <c r="Z330" s="287"/>
    </row>
    <row r="331" spans="1:26" ht="26.25" customHeight="1">
      <c r="A331" s="30" t="s">
        <v>183</v>
      </c>
      <c r="B331" s="32" t="s">
        <v>322</v>
      </c>
      <c r="C331" s="30" t="s">
        <v>767</v>
      </c>
      <c r="D331" s="30" t="s">
        <v>286</v>
      </c>
      <c r="E331" s="30" t="s">
        <v>110</v>
      </c>
      <c r="F331" s="30" t="s">
        <v>605</v>
      </c>
      <c r="G331" s="31">
        <f t="shared" si="160"/>
        <v>81438020</v>
      </c>
      <c r="H331" s="31">
        <f t="shared" si="160"/>
        <v>69624975</v>
      </c>
      <c r="I331" s="31">
        <f t="shared" si="160"/>
        <v>57997480</v>
      </c>
      <c r="J331" s="286">
        <f t="shared" si="160"/>
        <v>81438020</v>
      </c>
      <c r="K331" s="31">
        <f t="shared" si="160"/>
        <v>69624975</v>
      </c>
      <c r="L331" s="31">
        <f t="shared" si="160"/>
        <v>57997480</v>
      </c>
      <c r="M331" s="286">
        <f t="shared" si="160"/>
        <v>0</v>
      </c>
      <c r="N331" s="31">
        <f t="shared" si="160"/>
        <v>0</v>
      </c>
      <c r="O331" s="31">
        <f t="shared" si="160"/>
        <v>0</v>
      </c>
      <c r="P331" s="286">
        <f t="shared" si="160"/>
        <v>0</v>
      </c>
      <c r="Q331" s="31">
        <f t="shared" si="160"/>
        <v>0</v>
      </c>
      <c r="R331" s="31">
        <f t="shared" si="160"/>
        <v>0</v>
      </c>
      <c r="S331" s="287">
        <f t="shared" si="159"/>
        <v>0</v>
      </c>
      <c r="T331" s="287">
        <f t="shared" si="159"/>
        <v>0</v>
      </c>
      <c r="U331" s="287">
        <f t="shared" si="159"/>
        <v>0</v>
      </c>
      <c r="V331" s="320"/>
      <c r="W331" s="320"/>
      <c r="X331" s="287"/>
      <c r="Y331" s="287"/>
      <c r="Z331" s="287"/>
    </row>
    <row r="332" spans="1:26" ht="12.75" customHeight="1">
      <c r="A332" s="30" t="s">
        <v>184</v>
      </c>
      <c r="B332" s="32" t="s">
        <v>323</v>
      </c>
      <c r="C332" s="30" t="s">
        <v>767</v>
      </c>
      <c r="D332" s="30" t="s">
        <v>286</v>
      </c>
      <c r="E332" s="30" t="s">
        <v>110</v>
      </c>
      <c r="F332" s="30" t="s">
        <v>606</v>
      </c>
      <c r="G332" s="31">
        <v>81438020</v>
      </c>
      <c r="H332" s="31">
        <v>69624975</v>
      </c>
      <c r="I332" s="31">
        <v>57997480</v>
      </c>
      <c r="J332" s="286">
        <v>81438020</v>
      </c>
      <c r="K332" s="31">
        <v>69624975</v>
      </c>
      <c r="L332" s="31">
        <f>63997670-6000000-190</f>
        <v>57997480</v>
      </c>
      <c r="M332" s="286"/>
      <c r="N332" s="31"/>
      <c r="O332" s="31"/>
      <c r="P332" s="286"/>
      <c r="Q332" s="31"/>
      <c r="R332" s="31"/>
      <c r="S332" s="287">
        <f t="shared" si="159"/>
        <v>0</v>
      </c>
      <c r="T332" s="287">
        <f t="shared" si="159"/>
        <v>0</v>
      </c>
      <c r="U332" s="287">
        <f t="shared" si="159"/>
        <v>0</v>
      </c>
      <c r="V332" s="320"/>
      <c r="W332" s="320"/>
      <c r="X332" s="287"/>
      <c r="Y332" s="287"/>
      <c r="Z332" s="287"/>
    </row>
    <row r="333" spans="1:26" ht="52.5" customHeight="1">
      <c r="A333" s="30" t="s">
        <v>1218</v>
      </c>
      <c r="B333" s="55" t="s">
        <v>268</v>
      </c>
      <c r="C333" s="30" t="s">
        <v>767</v>
      </c>
      <c r="D333" s="30" t="s">
        <v>286</v>
      </c>
      <c r="E333" s="33" t="s">
        <v>111</v>
      </c>
      <c r="F333" s="33"/>
      <c r="G333" s="31">
        <f aca="true" t="shared" si="161" ref="G333:R334">G334</f>
        <v>8500000</v>
      </c>
      <c r="H333" s="31">
        <f t="shared" si="161"/>
        <v>8087500</v>
      </c>
      <c r="I333" s="31">
        <f t="shared" si="161"/>
        <v>7675000</v>
      </c>
      <c r="J333" s="286">
        <f t="shared" si="161"/>
        <v>8500000</v>
      </c>
      <c r="K333" s="31">
        <f t="shared" si="161"/>
        <v>8087500</v>
      </c>
      <c r="L333" s="31">
        <f t="shared" si="161"/>
        <v>7675000</v>
      </c>
      <c r="M333" s="286">
        <f t="shared" si="161"/>
        <v>0</v>
      </c>
      <c r="N333" s="31">
        <f t="shared" si="161"/>
        <v>0</v>
      </c>
      <c r="O333" s="31">
        <f t="shared" si="161"/>
        <v>0</v>
      </c>
      <c r="P333" s="286">
        <f t="shared" si="161"/>
        <v>0</v>
      </c>
      <c r="Q333" s="31">
        <f t="shared" si="161"/>
        <v>0</v>
      </c>
      <c r="R333" s="31">
        <f t="shared" si="161"/>
        <v>0</v>
      </c>
      <c r="S333" s="287">
        <f t="shared" si="159"/>
        <v>0</v>
      </c>
      <c r="T333" s="287">
        <f t="shared" si="159"/>
        <v>0</v>
      </c>
      <c r="U333" s="287">
        <f t="shared" si="159"/>
        <v>0</v>
      </c>
      <c r="V333" s="287"/>
      <c r="W333" s="287"/>
      <c r="X333" s="287"/>
      <c r="Y333" s="287"/>
      <c r="Z333" s="287"/>
    </row>
    <row r="334" spans="1:26" ht="26.25" customHeight="1">
      <c r="A334" s="30" t="s">
        <v>156</v>
      </c>
      <c r="B334" s="32" t="s">
        <v>322</v>
      </c>
      <c r="C334" s="30" t="s">
        <v>767</v>
      </c>
      <c r="D334" s="30" t="s">
        <v>286</v>
      </c>
      <c r="E334" s="33" t="s">
        <v>111</v>
      </c>
      <c r="F334" s="33" t="s">
        <v>605</v>
      </c>
      <c r="G334" s="31">
        <f t="shared" si="161"/>
        <v>8500000</v>
      </c>
      <c r="H334" s="31">
        <f t="shared" si="161"/>
        <v>8087500</v>
      </c>
      <c r="I334" s="31">
        <f t="shared" si="161"/>
        <v>7675000</v>
      </c>
      <c r="J334" s="286">
        <f t="shared" si="161"/>
        <v>8500000</v>
      </c>
      <c r="K334" s="31">
        <f t="shared" si="161"/>
        <v>8087500</v>
      </c>
      <c r="L334" s="31">
        <f t="shared" si="161"/>
        <v>7675000</v>
      </c>
      <c r="M334" s="286">
        <f t="shared" si="161"/>
        <v>0</v>
      </c>
      <c r="N334" s="31">
        <f t="shared" si="161"/>
        <v>0</v>
      </c>
      <c r="O334" s="31">
        <f t="shared" si="161"/>
        <v>0</v>
      </c>
      <c r="P334" s="286">
        <f t="shared" si="161"/>
        <v>0</v>
      </c>
      <c r="Q334" s="31">
        <f t="shared" si="161"/>
        <v>0</v>
      </c>
      <c r="R334" s="31">
        <f t="shared" si="161"/>
        <v>0</v>
      </c>
      <c r="S334" s="287">
        <f t="shared" si="159"/>
        <v>0</v>
      </c>
      <c r="T334" s="287">
        <f t="shared" si="159"/>
        <v>0</v>
      </c>
      <c r="U334" s="287">
        <f t="shared" si="159"/>
        <v>0</v>
      </c>
      <c r="V334" s="287"/>
      <c r="W334" s="287"/>
      <c r="X334" s="287"/>
      <c r="Y334" s="287"/>
      <c r="Z334" s="287"/>
    </row>
    <row r="335" spans="1:26" ht="12.75" customHeight="1">
      <c r="A335" s="30" t="s">
        <v>185</v>
      </c>
      <c r="B335" s="32" t="s">
        <v>323</v>
      </c>
      <c r="C335" s="30" t="s">
        <v>767</v>
      </c>
      <c r="D335" s="30" t="s">
        <v>286</v>
      </c>
      <c r="E335" s="33" t="s">
        <v>111</v>
      </c>
      <c r="F335" s="33" t="s">
        <v>606</v>
      </c>
      <c r="G335" s="31">
        <v>8500000</v>
      </c>
      <c r="H335" s="31">
        <v>8087500</v>
      </c>
      <c r="I335" s="31">
        <v>7675000</v>
      </c>
      <c r="J335" s="286">
        <v>8500000</v>
      </c>
      <c r="K335" s="31">
        <v>8087500</v>
      </c>
      <c r="L335" s="31">
        <v>7675000</v>
      </c>
      <c r="M335" s="286"/>
      <c r="N335" s="31"/>
      <c r="O335" s="31"/>
      <c r="P335" s="286"/>
      <c r="Q335" s="31"/>
      <c r="R335" s="31"/>
      <c r="S335" s="287">
        <f t="shared" si="159"/>
        <v>0</v>
      </c>
      <c r="T335" s="287">
        <f t="shared" si="159"/>
        <v>0</v>
      </c>
      <c r="U335" s="287">
        <f t="shared" si="159"/>
        <v>0</v>
      </c>
      <c r="V335" s="287"/>
      <c r="W335" s="287"/>
      <c r="X335" s="287"/>
      <c r="Y335" s="287"/>
      <c r="Z335" s="287"/>
    </row>
    <row r="336" spans="1:26" ht="52.5" customHeight="1">
      <c r="A336" s="30" t="s">
        <v>186</v>
      </c>
      <c r="B336" s="32" t="s">
        <v>1106</v>
      </c>
      <c r="C336" s="30" t="s">
        <v>767</v>
      </c>
      <c r="D336" s="30" t="s">
        <v>286</v>
      </c>
      <c r="E336" s="33" t="s">
        <v>1053</v>
      </c>
      <c r="F336" s="30"/>
      <c r="G336" s="31">
        <f aca="true" t="shared" si="162" ref="G336:R337">G337</f>
        <v>1676770</v>
      </c>
      <c r="H336" s="31">
        <f t="shared" si="162"/>
        <v>1676770</v>
      </c>
      <c r="I336" s="31">
        <f t="shared" si="162"/>
        <v>1676770</v>
      </c>
      <c r="J336" s="286">
        <f t="shared" si="162"/>
        <v>16770</v>
      </c>
      <c r="K336" s="31">
        <f t="shared" si="162"/>
        <v>16770</v>
      </c>
      <c r="L336" s="31">
        <f t="shared" si="162"/>
        <v>16770</v>
      </c>
      <c r="M336" s="286">
        <f t="shared" si="162"/>
        <v>1660000</v>
      </c>
      <c r="N336" s="31">
        <f t="shared" si="162"/>
        <v>1660000</v>
      </c>
      <c r="O336" s="31">
        <f t="shared" si="162"/>
        <v>1660000</v>
      </c>
      <c r="P336" s="286">
        <f t="shared" si="162"/>
        <v>0</v>
      </c>
      <c r="Q336" s="31">
        <f t="shared" si="162"/>
        <v>0</v>
      </c>
      <c r="R336" s="31">
        <f t="shared" si="162"/>
        <v>0</v>
      </c>
      <c r="S336" s="287">
        <f t="shared" si="159"/>
        <v>0</v>
      </c>
      <c r="T336" s="287">
        <f t="shared" si="159"/>
        <v>0</v>
      </c>
      <c r="U336" s="287">
        <f t="shared" si="159"/>
        <v>0</v>
      </c>
      <c r="V336" s="287"/>
      <c r="W336" s="287"/>
      <c r="X336" s="287"/>
      <c r="Y336" s="287"/>
      <c r="Z336" s="287"/>
    </row>
    <row r="337" spans="1:26" ht="26.25" customHeight="1">
      <c r="A337" s="30" t="s">
        <v>187</v>
      </c>
      <c r="B337" s="32" t="s">
        <v>322</v>
      </c>
      <c r="C337" s="30" t="s">
        <v>767</v>
      </c>
      <c r="D337" s="30" t="s">
        <v>286</v>
      </c>
      <c r="E337" s="33" t="s">
        <v>1053</v>
      </c>
      <c r="F337" s="30" t="s">
        <v>605</v>
      </c>
      <c r="G337" s="31">
        <f t="shared" si="162"/>
        <v>1676770</v>
      </c>
      <c r="H337" s="31">
        <f t="shared" si="162"/>
        <v>1676770</v>
      </c>
      <c r="I337" s="31">
        <f t="shared" si="162"/>
        <v>1676770</v>
      </c>
      <c r="J337" s="286">
        <f t="shared" si="162"/>
        <v>16770</v>
      </c>
      <c r="K337" s="31">
        <f t="shared" si="162"/>
        <v>16770</v>
      </c>
      <c r="L337" s="31">
        <f t="shared" si="162"/>
        <v>16770</v>
      </c>
      <c r="M337" s="286">
        <f t="shared" si="162"/>
        <v>1660000</v>
      </c>
      <c r="N337" s="31">
        <f t="shared" si="162"/>
        <v>1660000</v>
      </c>
      <c r="O337" s="31">
        <f t="shared" si="162"/>
        <v>1660000</v>
      </c>
      <c r="P337" s="286">
        <f t="shared" si="162"/>
        <v>0</v>
      </c>
      <c r="Q337" s="31">
        <f t="shared" si="162"/>
        <v>0</v>
      </c>
      <c r="R337" s="31">
        <f t="shared" si="162"/>
        <v>0</v>
      </c>
      <c r="S337" s="287">
        <f t="shared" si="159"/>
        <v>0</v>
      </c>
      <c r="T337" s="287">
        <f t="shared" si="159"/>
        <v>0</v>
      </c>
      <c r="U337" s="287">
        <f t="shared" si="159"/>
        <v>0</v>
      </c>
      <c r="V337" s="287"/>
      <c r="W337" s="287"/>
      <c r="X337" s="287"/>
      <c r="Y337" s="287"/>
      <c r="Z337" s="287"/>
    </row>
    <row r="338" spans="1:26" ht="12.75" customHeight="1">
      <c r="A338" s="30" t="s">
        <v>188</v>
      </c>
      <c r="B338" s="32" t="s">
        <v>323</v>
      </c>
      <c r="C338" s="30" t="s">
        <v>767</v>
      </c>
      <c r="D338" s="30" t="s">
        <v>286</v>
      </c>
      <c r="E338" s="33" t="s">
        <v>1053</v>
      </c>
      <c r="F338" s="30" t="s">
        <v>606</v>
      </c>
      <c r="G338" s="31">
        <f>1660000+16770</f>
        <v>1676770</v>
      </c>
      <c r="H338" s="31">
        <f>1660000+16770</f>
        <v>1676770</v>
      </c>
      <c r="I338" s="31">
        <f>1660000+16770</f>
        <v>1676770</v>
      </c>
      <c r="J338" s="286">
        <v>16770</v>
      </c>
      <c r="K338" s="31">
        <v>16770</v>
      </c>
      <c r="L338" s="31">
        <v>16770</v>
      </c>
      <c r="M338" s="286">
        <v>1660000</v>
      </c>
      <c r="N338" s="31">
        <v>1660000</v>
      </c>
      <c r="O338" s="31">
        <v>1660000</v>
      </c>
      <c r="P338" s="286"/>
      <c r="Q338" s="31"/>
      <c r="R338" s="31"/>
      <c r="S338" s="287">
        <f t="shared" si="159"/>
        <v>0</v>
      </c>
      <c r="T338" s="287">
        <f t="shared" si="159"/>
        <v>0</v>
      </c>
      <c r="U338" s="287">
        <f t="shared" si="159"/>
        <v>0</v>
      </c>
      <c r="V338" s="287"/>
      <c r="W338" s="287"/>
      <c r="X338" s="287"/>
      <c r="Y338" s="287"/>
      <c r="Z338" s="287"/>
    </row>
    <row r="339" spans="1:26" ht="83.25" customHeight="1">
      <c r="A339" s="30" t="s">
        <v>189</v>
      </c>
      <c r="B339" s="32" t="s">
        <v>1256</v>
      </c>
      <c r="C339" s="30" t="s">
        <v>767</v>
      </c>
      <c r="D339" s="30" t="s">
        <v>286</v>
      </c>
      <c r="E339" s="33" t="s">
        <v>1177</v>
      </c>
      <c r="F339" s="33"/>
      <c r="G339" s="31">
        <f>G340</f>
        <v>4385660</v>
      </c>
      <c r="H339" s="31">
        <f aca="true" t="shared" si="163" ref="H339:U339">H340</f>
        <v>4557680</v>
      </c>
      <c r="I339" s="31">
        <f t="shared" si="163"/>
        <v>0</v>
      </c>
      <c r="J339" s="286">
        <f t="shared" si="163"/>
        <v>43860</v>
      </c>
      <c r="K339" s="31">
        <f t="shared" si="163"/>
        <v>45580</v>
      </c>
      <c r="L339" s="31">
        <f t="shared" si="163"/>
        <v>0</v>
      </c>
      <c r="M339" s="286">
        <f t="shared" si="163"/>
        <v>4341800</v>
      </c>
      <c r="N339" s="31">
        <f t="shared" si="163"/>
        <v>4512100</v>
      </c>
      <c r="O339" s="31">
        <f t="shared" si="163"/>
        <v>0</v>
      </c>
      <c r="P339" s="286">
        <f t="shared" si="163"/>
        <v>0</v>
      </c>
      <c r="Q339" s="31">
        <f t="shared" si="163"/>
        <v>0</v>
      </c>
      <c r="R339" s="31">
        <f t="shared" si="163"/>
        <v>0</v>
      </c>
      <c r="S339" s="287">
        <f t="shared" si="163"/>
        <v>0</v>
      </c>
      <c r="T339" s="287">
        <f t="shared" si="163"/>
        <v>0</v>
      </c>
      <c r="U339" s="287">
        <f t="shared" si="163"/>
        <v>0</v>
      </c>
      <c r="V339" s="287"/>
      <c r="W339" s="287"/>
      <c r="X339" s="287"/>
      <c r="Y339" s="287"/>
      <c r="Z339" s="287"/>
    </row>
    <row r="340" spans="1:26" ht="27" customHeight="1">
      <c r="A340" s="30" t="s">
        <v>190</v>
      </c>
      <c r="B340" s="32" t="s">
        <v>322</v>
      </c>
      <c r="C340" s="30" t="s">
        <v>767</v>
      </c>
      <c r="D340" s="30" t="s">
        <v>286</v>
      </c>
      <c r="E340" s="33" t="s">
        <v>1177</v>
      </c>
      <c r="F340" s="33" t="s">
        <v>605</v>
      </c>
      <c r="G340" s="31">
        <f aca="true" t="shared" si="164" ref="G340:R340">G341</f>
        <v>4385660</v>
      </c>
      <c r="H340" s="31">
        <f t="shared" si="164"/>
        <v>4557680</v>
      </c>
      <c r="I340" s="31">
        <f t="shared" si="164"/>
        <v>0</v>
      </c>
      <c r="J340" s="286">
        <f t="shared" si="164"/>
        <v>43860</v>
      </c>
      <c r="K340" s="31">
        <f t="shared" si="164"/>
        <v>45580</v>
      </c>
      <c r="L340" s="31">
        <f t="shared" si="164"/>
        <v>0</v>
      </c>
      <c r="M340" s="286">
        <f t="shared" si="164"/>
        <v>4341800</v>
      </c>
      <c r="N340" s="31">
        <f t="shared" si="164"/>
        <v>4512100</v>
      </c>
      <c r="O340" s="31">
        <f t="shared" si="164"/>
        <v>0</v>
      </c>
      <c r="P340" s="286">
        <f t="shared" si="164"/>
        <v>0</v>
      </c>
      <c r="Q340" s="31">
        <f t="shared" si="164"/>
        <v>0</v>
      </c>
      <c r="R340" s="31">
        <f t="shared" si="164"/>
        <v>0</v>
      </c>
      <c r="S340" s="287">
        <f t="shared" si="159"/>
        <v>0</v>
      </c>
      <c r="T340" s="287">
        <f t="shared" si="159"/>
        <v>0</v>
      </c>
      <c r="U340" s="287">
        <f t="shared" si="159"/>
        <v>0</v>
      </c>
      <c r="V340" s="287"/>
      <c r="W340" s="287"/>
      <c r="X340" s="287"/>
      <c r="Y340" s="287"/>
      <c r="Z340" s="287"/>
    </row>
    <row r="341" spans="1:26" ht="12.75" customHeight="1">
      <c r="A341" s="30" t="s">
        <v>1146</v>
      </c>
      <c r="B341" s="32" t="s">
        <v>323</v>
      </c>
      <c r="C341" s="30" t="s">
        <v>767</v>
      </c>
      <c r="D341" s="30" t="s">
        <v>286</v>
      </c>
      <c r="E341" s="33" t="s">
        <v>1177</v>
      </c>
      <c r="F341" s="33" t="s">
        <v>606</v>
      </c>
      <c r="G341" s="31">
        <f>4341800+43860</f>
        <v>4385660</v>
      </c>
      <c r="H341" s="31">
        <f>4512100+45580</f>
        <v>4557680</v>
      </c>
      <c r="I341" s="31">
        <v>0</v>
      </c>
      <c r="J341" s="286">
        <v>43860</v>
      </c>
      <c r="K341" s="31">
        <v>45580</v>
      </c>
      <c r="L341" s="31">
        <v>0</v>
      </c>
      <c r="M341" s="286">
        <v>4341800</v>
      </c>
      <c r="N341" s="31">
        <v>4512100</v>
      </c>
      <c r="O341" s="31">
        <v>0</v>
      </c>
      <c r="P341" s="286"/>
      <c r="Q341" s="31"/>
      <c r="R341" s="31"/>
      <c r="S341" s="287">
        <f t="shared" si="159"/>
        <v>0</v>
      </c>
      <c r="T341" s="287">
        <f t="shared" si="159"/>
        <v>0</v>
      </c>
      <c r="U341" s="287">
        <f t="shared" si="159"/>
        <v>0</v>
      </c>
      <c r="V341" s="287"/>
      <c r="W341" s="287"/>
      <c r="X341" s="287"/>
      <c r="Y341" s="287"/>
      <c r="Z341" s="287"/>
    </row>
    <row r="342" spans="1:26" ht="12.75" customHeight="1">
      <c r="A342" s="30" t="s">
        <v>1147</v>
      </c>
      <c r="B342" s="55" t="s">
        <v>825</v>
      </c>
      <c r="C342" s="30" t="s">
        <v>767</v>
      </c>
      <c r="D342" s="30" t="s">
        <v>826</v>
      </c>
      <c r="E342" s="33"/>
      <c r="F342" s="30"/>
      <c r="G342" s="31">
        <f aca="true" t="shared" si="165" ref="G342:R342">G343+G361</f>
        <v>19175400</v>
      </c>
      <c r="H342" s="31">
        <f t="shared" si="165"/>
        <v>18222275</v>
      </c>
      <c r="I342" s="31">
        <f t="shared" si="165"/>
        <v>17769150</v>
      </c>
      <c r="J342" s="286">
        <f t="shared" si="165"/>
        <v>10625000</v>
      </c>
      <c r="K342" s="31">
        <f t="shared" si="165"/>
        <v>9671875</v>
      </c>
      <c r="L342" s="31">
        <f t="shared" si="165"/>
        <v>9218750</v>
      </c>
      <c r="M342" s="286">
        <f t="shared" si="165"/>
        <v>8550400</v>
      </c>
      <c r="N342" s="31">
        <f t="shared" si="165"/>
        <v>8550400</v>
      </c>
      <c r="O342" s="31">
        <f t="shared" si="165"/>
        <v>8550400</v>
      </c>
      <c r="P342" s="286">
        <f t="shared" si="165"/>
        <v>0</v>
      </c>
      <c r="Q342" s="31">
        <f t="shared" si="165"/>
        <v>0</v>
      </c>
      <c r="R342" s="31">
        <f t="shared" si="165"/>
        <v>0</v>
      </c>
      <c r="S342" s="287">
        <f t="shared" si="159"/>
        <v>0</v>
      </c>
      <c r="T342" s="287">
        <f t="shared" si="159"/>
        <v>0</v>
      </c>
      <c r="U342" s="287">
        <f t="shared" si="159"/>
        <v>0</v>
      </c>
      <c r="V342" s="287"/>
      <c r="W342" s="287"/>
      <c r="X342" s="287"/>
      <c r="Y342" s="287"/>
      <c r="Z342" s="287"/>
    </row>
    <row r="343" spans="1:26" ht="26.25" customHeight="1">
      <c r="A343" s="30" t="s">
        <v>191</v>
      </c>
      <c r="B343" s="55" t="s">
        <v>17</v>
      </c>
      <c r="C343" s="30" t="s">
        <v>767</v>
      </c>
      <c r="D343" s="30" t="s">
        <v>826</v>
      </c>
      <c r="E343" s="30" t="s">
        <v>90</v>
      </c>
      <c r="F343" s="30"/>
      <c r="G343" s="31">
        <f aca="true" t="shared" si="166" ref="G343:R343">G344</f>
        <v>19150400</v>
      </c>
      <c r="H343" s="31">
        <f t="shared" si="166"/>
        <v>18197275</v>
      </c>
      <c r="I343" s="31">
        <f t="shared" si="166"/>
        <v>17744150</v>
      </c>
      <c r="J343" s="286">
        <f t="shared" si="166"/>
        <v>10600000</v>
      </c>
      <c r="K343" s="31">
        <f t="shared" si="166"/>
        <v>9646875</v>
      </c>
      <c r="L343" s="31">
        <f t="shared" si="166"/>
        <v>9193750</v>
      </c>
      <c r="M343" s="286">
        <f t="shared" si="166"/>
        <v>8550400</v>
      </c>
      <c r="N343" s="31">
        <f t="shared" si="166"/>
        <v>8550400</v>
      </c>
      <c r="O343" s="31">
        <f t="shared" si="166"/>
        <v>8550400</v>
      </c>
      <c r="P343" s="286">
        <f t="shared" si="166"/>
        <v>0</v>
      </c>
      <c r="Q343" s="31">
        <f t="shared" si="166"/>
        <v>0</v>
      </c>
      <c r="R343" s="31">
        <f t="shared" si="166"/>
        <v>0</v>
      </c>
      <c r="S343" s="287">
        <f t="shared" si="159"/>
        <v>0</v>
      </c>
      <c r="T343" s="287">
        <f t="shared" si="159"/>
        <v>0</v>
      </c>
      <c r="U343" s="287">
        <f t="shared" si="159"/>
        <v>0</v>
      </c>
      <c r="V343" s="287"/>
      <c r="W343" s="287"/>
      <c r="X343" s="287"/>
      <c r="Y343" s="287"/>
      <c r="Z343" s="287"/>
    </row>
    <row r="344" spans="1:26" ht="12.75" customHeight="1">
      <c r="A344" s="30" t="s">
        <v>192</v>
      </c>
      <c r="B344" s="32" t="s">
        <v>579</v>
      </c>
      <c r="C344" s="30" t="s">
        <v>767</v>
      </c>
      <c r="D344" s="30" t="s">
        <v>826</v>
      </c>
      <c r="E344" s="33" t="s">
        <v>91</v>
      </c>
      <c r="F344" s="30"/>
      <c r="G344" s="31">
        <f aca="true" t="shared" si="167" ref="G344:R344">G348+G351+G345+G354</f>
        <v>19150400</v>
      </c>
      <c r="H344" s="31">
        <f t="shared" si="167"/>
        <v>18197275</v>
      </c>
      <c r="I344" s="31">
        <f t="shared" si="167"/>
        <v>17744150</v>
      </c>
      <c r="J344" s="286">
        <f t="shared" si="167"/>
        <v>10600000</v>
      </c>
      <c r="K344" s="31">
        <f t="shared" si="167"/>
        <v>9646875</v>
      </c>
      <c r="L344" s="31">
        <f t="shared" si="167"/>
        <v>9193750</v>
      </c>
      <c r="M344" s="286">
        <f t="shared" si="167"/>
        <v>8550400</v>
      </c>
      <c r="N344" s="31">
        <f t="shared" si="167"/>
        <v>8550400</v>
      </c>
      <c r="O344" s="31">
        <f t="shared" si="167"/>
        <v>8550400</v>
      </c>
      <c r="P344" s="286">
        <f t="shared" si="167"/>
        <v>0</v>
      </c>
      <c r="Q344" s="31">
        <f t="shared" si="167"/>
        <v>0</v>
      </c>
      <c r="R344" s="31">
        <f t="shared" si="167"/>
        <v>0</v>
      </c>
      <c r="S344" s="287">
        <f t="shared" si="159"/>
        <v>0</v>
      </c>
      <c r="T344" s="287">
        <f t="shared" si="159"/>
        <v>0</v>
      </c>
      <c r="U344" s="287">
        <f t="shared" si="159"/>
        <v>0</v>
      </c>
      <c r="V344" s="287"/>
      <c r="W344" s="287"/>
      <c r="X344" s="287"/>
      <c r="Y344" s="287"/>
      <c r="Z344" s="287"/>
    </row>
    <row r="345" spans="1:26" ht="184.5" customHeight="1">
      <c r="A345" s="30" t="s">
        <v>193</v>
      </c>
      <c r="B345" s="309" t="s">
        <v>1190</v>
      </c>
      <c r="C345" s="30" t="s">
        <v>767</v>
      </c>
      <c r="D345" s="30" t="s">
        <v>826</v>
      </c>
      <c r="E345" s="30" t="s">
        <v>1172</v>
      </c>
      <c r="F345" s="30"/>
      <c r="G345" s="31">
        <f aca="true" t="shared" si="168" ref="G345:R346">G346</f>
        <v>8550400</v>
      </c>
      <c r="H345" s="31">
        <f t="shared" si="168"/>
        <v>8550400</v>
      </c>
      <c r="I345" s="31">
        <f t="shared" si="168"/>
        <v>8550400</v>
      </c>
      <c r="J345" s="286">
        <f t="shared" si="168"/>
        <v>0</v>
      </c>
      <c r="K345" s="31">
        <f t="shared" si="168"/>
        <v>0</v>
      </c>
      <c r="L345" s="31">
        <f t="shared" si="168"/>
        <v>0</v>
      </c>
      <c r="M345" s="286">
        <f t="shared" si="168"/>
        <v>8550400</v>
      </c>
      <c r="N345" s="31">
        <f t="shared" si="168"/>
        <v>8550400</v>
      </c>
      <c r="O345" s="31">
        <f t="shared" si="168"/>
        <v>8550400</v>
      </c>
      <c r="P345" s="286">
        <f t="shared" si="168"/>
        <v>0</v>
      </c>
      <c r="Q345" s="31">
        <f t="shared" si="168"/>
        <v>0</v>
      </c>
      <c r="R345" s="31">
        <f t="shared" si="168"/>
        <v>0</v>
      </c>
      <c r="S345" s="287">
        <f t="shared" si="159"/>
        <v>0</v>
      </c>
      <c r="T345" s="287">
        <f t="shared" si="159"/>
        <v>0</v>
      </c>
      <c r="U345" s="287">
        <f t="shared" si="159"/>
        <v>0</v>
      </c>
      <c r="V345" s="287"/>
      <c r="W345" s="287"/>
      <c r="X345" s="287"/>
      <c r="Y345" s="287"/>
      <c r="Z345" s="287"/>
    </row>
    <row r="346" spans="1:26" ht="26.25" customHeight="1">
      <c r="A346" s="30" t="s">
        <v>194</v>
      </c>
      <c r="B346" s="32" t="s">
        <v>322</v>
      </c>
      <c r="C346" s="30" t="s">
        <v>767</v>
      </c>
      <c r="D346" s="30" t="s">
        <v>826</v>
      </c>
      <c r="E346" s="30" t="s">
        <v>1172</v>
      </c>
      <c r="F346" s="30" t="s">
        <v>605</v>
      </c>
      <c r="G346" s="31">
        <f t="shared" si="168"/>
        <v>8550400</v>
      </c>
      <c r="H346" s="31">
        <f t="shared" si="168"/>
        <v>8550400</v>
      </c>
      <c r="I346" s="31">
        <f t="shared" si="168"/>
        <v>8550400</v>
      </c>
      <c r="J346" s="286">
        <f t="shared" si="168"/>
        <v>0</v>
      </c>
      <c r="K346" s="31">
        <f t="shared" si="168"/>
        <v>0</v>
      </c>
      <c r="L346" s="31">
        <f t="shared" si="168"/>
        <v>0</v>
      </c>
      <c r="M346" s="286">
        <f t="shared" si="168"/>
        <v>8550400</v>
      </c>
      <c r="N346" s="31">
        <f t="shared" si="168"/>
        <v>8550400</v>
      </c>
      <c r="O346" s="31">
        <f t="shared" si="168"/>
        <v>8550400</v>
      </c>
      <c r="P346" s="286">
        <f t="shared" si="168"/>
        <v>0</v>
      </c>
      <c r="Q346" s="31">
        <f t="shared" si="168"/>
        <v>0</v>
      </c>
      <c r="R346" s="31">
        <f t="shared" si="168"/>
        <v>0</v>
      </c>
      <c r="S346" s="287">
        <f t="shared" si="159"/>
        <v>0</v>
      </c>
      <c r="T346" s="287">
        <f t="shared" si="159"/>
        <v>0</v>
      </c>
      <c r="U346" s="287">
        <f t="shared" si="159"/>
        <v>0</v>
      </c>
      <c r="V346" s="287"/>
      <c r="W346" s="287"/>
      <c r="X346" s="287"/>
      <c r="Y346" s="287"/>
      <c r="Z346" s="287"/>
    </row>
    <row r="347" spans="1:26" ht="12.75" customHeight="1">
      <c r="A347" s="30" t="s">
        <v>195</v>
      </c>
      <c r="B347" s="32" t="s">
        <v>323</v>
      </c>
      <c r="C347" s="30" t="s">
        <v>767</v>
      </c>
      <c r="D347" s="30" t="s">
        <v>826</v>
      </c>
      <c r="E347" s="30" t="s">
        <v>1172</v>
      </c>
      <c r="F347" s="30" t="s">
        <v>606</v>
      </c>
      <c r="G347" s="31">
        <v>8550400</v>
      </c>
      <c r="H347" s="31">
        <v>8550400</v>
      </c>
      <c r="I347" s="31">
        <v>8550400</v>
      </c>
      <c r="J347" s="286"/>
      <c r="K347" s="31"/>
      <c r="L347" s="31"/>
      <c r="M347" s="286">
        <v>8550400</v>
      </c>
      <c r="N347" s="31">
        <v>8550400</v>
      </c>
      <c r="O347" s="31">
        <v>8550400</v>
      </c>
      <c r="P347" s="286"/>
      <c r="Q347" s="31"/>
      <c r="R347" s="31"/>
      <c r="S347" s="287">
        <f t="shared" si="159"/>
        <v>0</v>
      </c>
      <c r="T347" s="287">
        <f t="shared" si="159"/>
        <v>0</v>
      </c>
      <c r="U347" s="287">
        <f t="shared" si="159"/>
        <v>0</v>
      </c>
      <c r="V347" s="287"/>
      <c r="W347" s="287"/>
      <c r="X347" s="287"/>
      <c r="Y347" s="287"/>
      <c r="Z347" s="287"/>
    </row>
    <row r="348" spans="1:26" ht="52.5" customHeight="1">
      <c r="A348" s="30" t="s">
        <v>196</v>
      </c>
      <c r="B348" s="32" t="s">
        <v>161</v>
      </c>
      <c r="C348" s="30" t="s">
        <v>767</v>
      </c>
      <c r="D348" s="30" t="s">
        <v>826</v>
      </c>
      <c r="E348" s="30" t="s">
        <v>92</v>
      </c>
      <c r="F348" s="30"/>
      <c r="G348" s="31">
        <f aca="true" t="shared" si="169" ref="G348:R349">G349</f>
        <v>8974880</v>
      </c>
      <c r="H348" s="31">
        <f t="shared" si="169"/>
        <v>7771515</v>
      </c>
      <c r="I348" s="31">
        <f t="shared" si="169"/>
        <v>6978500</v>
      </c>
      <c r="J348" s="286">
        <f t="shared" si="169"/>
        <v>8974880</v>
      </c>
      <c r="K348" s="31">
        <f t="shared" si="169"/>
        <v>7771515</v>
      </c>
      <c r="L348" s="31">
        <f t="shared" si="169"/>
        <v>6978500</v>
      </c>
      <c r="M348" s="286">
        <f t="shared" si="169"/>
        <v>0</v>
      </c>
      <c r="N348" s="31">
        <f t="shared" si="169"/>
        <v>0</v>
      </c>
      <c r="O348" s="31">
        <f t="shared" si="169"/>
        <v>0</v>
      </c>
      <c r="P348" s="286">
        <f t="shared" si="169"/>
        <v>0</v>
      </c>
      <c r="Q348" s="31">
        <f t="shared" si="169"/>
        <v>0</v>
      </c>
      <c r="R348" s="31">
        <f t="shared" si="169"/>
        <v>0</v>
      </c>
      <c r="S348" s="287">
        <f t="shared" si="159"/>
        <v>0</v>
      </c>
      <c r="T348" s="287">
        <f t="shared" si="159"/>
        <v>0</v>
      </c>
      <c r="U348" s="287">
        <f t="shared" si="159"/>
        <v>0</v>
      </c>
      <c r="V348" s="287"/>
      <c r="W348" s="287"/>
      <c r="X348" s="287"/>
      <c r="Y348" s="287"/>
      <c r="Z348" s="287"/>
    </row>
    <row r="349" spans="1:26" ht="26.25" customHeight="1">
      <c r="A349" s="30" t="s">
        <v>1219</v>
      </c>
      <c r="B349" s="32" t="s">
        <v>322</v>
      </c>
      <c r="C349" s="30" t="s">
        <v>767</v>
      </c>
      <c r="D349" s="30" t="s">
        <v>826</v>
      </c>
      <c r="E349" s="30" t="s">
        <v>92</v>
      </c>
      <c r="F349" s="30" t="s">
        <v>605</v>
      </c>
      <c r="G349" s="31">
        <f t="shared" si="169"/>
        <v>8974880</v>
      </c>
      <c r="H349" s="31">
        <f t="shared" si="169"/>
        <v>7771515</v>
      </c>
      <c r="I349" s="31">
        <f t="shared" si="169"/>
        <v>6978500</v>
      </c>
      <c r="J349" s="286">
        <f t="shared" si="169"/>
        <v>8974880</v>
      </c>
      <c r="K349" s="31">
        <f t="shared" si="169"/>
        <v>7771515</v>
      </c>
      <c r="L349" s="31">
        <f t="shared" si="169"/>
        <v>6978500</v>
      </c>
      <c r="M349" s="286">
        <f t="shared" si="169"/>
        <v>0</v>
      </c>
      <c r="N349" s="31">
        <f t="shared" si="169"/>
        <v>0</v>
      </c>
      <c r="O349" s="31">
        <f t="shared" si="169"/>
        <v>0</v>
      </c>
      <c r="P349" s="286">
        <f t="shared" si="169"/>
        <v>0</v>
      </c>
      <c r="Q349" s="31">
        <f t="shared" si="169"/>
        <v>0</v>
      </c>
      <c r="R349" s="31">
        <f t="shared" si="169"/>
        <v>0</v>
      </c>
      <c r="S349" s="287">
        <f t="shared" si="159"/>
        <v>0</v>
      </c>
      <c r="T349" s="287">
        <f t="shared" si="159"/>
        <v>0</v>
      </c>
      <c r="U349" s="287">
        <f t="shared" si="159"/>
        <v>0</v>
      </c>
      <c r="V349" s="287"/>
      <c r="W349" s="287"/>
      <c r="X349" s="287"/>
      <c r="Y349" s="287"/>
      <c r="Z349" s="287"/>
    </row>
    <row r="350" spans="1:26" ht="12.75" customHeight="1">
      <c r="A350" s="30" t="s">
        <v>1220</v>
      </c>
      <c r="B350" s="32" t="s">
        <v>323</v>
      </c>
      <c r="C350" s="30" t="s">
        <v>767</v>
      </c>
      <c r="D350" s="30" t="s">
        <v>826</v>
      </c>
      <c r="E350" s="30" t="s">
        <v>92</v>
      </c>
      <c r="F350" s="30" t="s">
        <v>606</v>
      </c>
      <c r="G350" s="31">
        <v>8974880</v>
      </c>
      <c r="H350" s="31">
        <v>7771515</v>
      </c>
      <c r="I350" s="31">
        <v>6978500</v>
      </c>
      <c r="J350" s="286">
        <v>8974880</v>
      </c>
      <c r="K350" s="31">
        <v>7771515</v>
      </c>
      <c r="L350" s="31">
        <v>6978500</v>
      </c>
      <c r="M350" s="286"/>
      <c r="N350" s="31"/>
      <c r="O350" s="31"/>
      <c r="P350" s="286"/>
      <c r="Q350" s="31"/>
      <c r="R350" s="31"/>
      <c r="S350" s="287">
        <f t="shared" si="159"/>
        <v>0</v>
      </c>
      <c r="T350" s="287">
        <f t="shared" si="159"/>
        <v>0</v>
      </c>
      <c r="U350" s="287">
        <f t="shared" si="159"/>
        <v>0</v>
      </c>
      <c r="V350" s="287"/>
      <c r="W350" s="287"/>
      <c r="X350" s="287"/>
      <c r="Y350" s="287"/>
      <c r="Z350" s="287"/>
    </row>
    <row r="351" spans="1:26" ht="52.5" customHeight="1">
      <c r="A351" s="30" t="s">
        <v>1221</v>
      </c>
      <c r="B351" s="32" t="s">
        <v>162</v>
      </c>
      <c r="C351" s="30" t="s">
        <v>767</v>
      </c>
      <c r="D351" s="30" t="s">
        <v>826</v>
      </c>
      <c r="E351" s="30" t="s">
        <v>112</v>
      </c>
      <c r="F351" s="30"/>
      <c r="G351" s="31">
        <f aca="true" t="shared" si="170" ref="G351:R352">G352</f>
        <v>350000</v>
      </c>
      <c r="H351" s="31">
        <f t="shared" si="170"/>
        <v>350000</v>
      </c>
      <c r="I351" s="31">
        <f t="shared" si="170"/>
        <v>350000</v>
      </c>
      <c r="J351" s="286">
        <f t="shared" si="170"/>
        <v>350000</v>
      </c>
      <c r="K351" s="31">
        <f t="shared" si="170"/>
        <v>350000</v>
      </c>
      <c r="L351" s="31">
        <f t="shared" si="170"/>
        <v>350000</v>
      </c>
      <c r="M351" s="286">
        <f t="shared" si="170"/>
        <v>0</v>
      </c>
      <c r="N351" s="31">
        <f t="shared" si="170"/>
        <v>0</v>
      </c>
      <c r="O351" s="31">
        <f t="shared" si="170"/>
        <v>0</v>
      </c>
      <c r="P351" s="286">
        <f t="shared" si="170"/>
        <v>0</v>
      </c>
      <c r="Q351" s="31">
        <f t="shared" si="170"/>
        <v>0</v>
      </c>
      <c r="R351" s="31">
        <f t="shared" si="170"/>
        <v>0</v>
      </c>
      <c r="S351" s="287">
        <f t="shared" si="159"/>
        <v>0</v>
      </c>
      <c r="T351" s="287">
        <f t="shared" si="159"/>
        <v>0</v>
      </c>
      <c r="U351" s="287">
        <f t="shared" si="159"/>
        <v>0</v>
      </c>
      <c r="V351" s="287"/>
      <c r="W351" s="287"/>
      <c r="X351" s="287"/>
      <c r="Y351" s="287"/>
      <c r="Z351" s="287"/>
    </row>
    <row r="352" spans="1:26" ht="26.25" customHeight="1">
      <c r="A352" s="30" t="s">
        <v>1222</v>
      </c>
      <c r="B352" s="32" t="s">
        <v>322</v>
      </c>
      <c r="C352" s="30" t="s">
        <v>767</v>
      </c>
      <c r="D352" s="30" t="s">
        <v>826</v>
      </c>
      <c r="E352" s="30" t="s">
        <v>112</v>
      </c>
      <c r="F352" s="30" t="s">
        <v>605</v>
      </c>
      <c r="G352" s="31">
        <f t="shared" si="170"/>
        <v>350000</v>
      </c>
      <c r="H352" s="31">
        <f t="shared" si="170"/>
        <v>350000</v>
      </c>
      <c r="I352" s="31">
        <f t="shared" si="170"/>
        <v>350000</v>
      </c>
      <c r="J352" s="286">
        <f t="shared" si="170"/>
        <v>350000</v>
      </c>
      <c r="K352" s="31">
        <f t="shared" si="170"/>
        <v>350000</v>
      </c>
      <c r="L352" s="31">
        <f t="shared" si="170"/>
        <v>350000</v>
      </c>
      <c r="M352" s="286">
        <f t="shared" si="170"/>
        <v>0</v>
      </c>
      <c r="N352" s="31">
        <f t="shared" si="170"/>
        <v>0</v>
      </c>
      <c r="O352" s="31">
        <f t="shared" si="170"/>
        <v>0</v>
      </c>
      <c r="P352" s="286">
        <f t="shared" si="170"/>
        <v>0</v>
      </c>
      <c r="Q352" s="31">
        <f t="shared" si="170"/>
        <v>0</v>
      </c>
      <c r="R352" s="31">
        <f t="shared" si="170"/>
        <v>0</v>
      </c>
      <c r="S352" s="287">
        <f t="shared" si="159"/>
        <v>0</v>
      </c>
      <c r="T352" s="287">
        <f t="shared" si="159"/>
        <v>0</v>
      </c>
      <c r="U352" s="287">
        <f t="shared" si="159"/>
        <v>0</v>
      </c>
      <c r="V352" s="287"/>
      <c r="W352" s="287"/>
      <c r="X352" s="287"/>
      <c r="Y352" s="287"/>
      <c r="Z352" s="287"/>
    </row>
    <row r="353" spans="1:26" ht="12.75" customHeight="1">
      <c r="A353" s="30" t="s">
        <v>1223</v>
      </c>
      <c r="B353" s="32" t="s">
        <v>323</v>
      </c>
      <c r="C353" s="30" t="s">
        <v>767</v>
      </c>
      <c r="D353" s="30" t="s">
        <v>826</v>
      </c>
      <c r="E353" s="30" t="s">
        <v>112</v>
      </c>
      <c r="F353" s="30" t="s">
        <v>606</v>
      </c>
      <c r="G353" s="31">
        <v>350000</v>
      </c>
      <c r="H353" s="31">
        <v>350000</v>
      </c>
      <c r="I353" s="31">
        <v>350000</v>
      </c>
      <c r="J353" s="286">
        <v>350000</v>
      </c>
      <c r="K353" s="31">
        <v>350000</v>
      </c>
      <c r="L353" s="31">
        <v>350000</v>
      </c>
      <c r="M353" s="286"/>
      <c r="N353" s="31"/>
      <c r="O353" s="31"/>
      <c r="P353" s="286"/>
      <c r="Q353" s="31"/>
      <c r="R353" s="31"/>
      <c r="S353" s="287">
        <f t="shared" si="159"/>
        <v>0</v>
      </c>
      <c r="T353" s="287">
        <f t="shared" si="159"/>
        <v>0</v>
      </c>
      <c r="U353" s="287">
        <f t="shared" si="159"/>
        <v>0</v>
      </c>
      <c r="V353" s="287"/>
      <c r="W353" s="287"/>
      <c r="X353" s="287"/>
      <c r="Y353" s="287"/>
      <c r="Z353" s="287"/>
    </row>
    <row r="354" spans="1:26" ht="66" customHeight="1">
      <c r="A354" s="30" t="s">
        <v>1224</v>
      </c>
      <c r="B354" s="32" t="s">
        <v>1321</v>
      </c>
      <c r="C354" s="30" t="s">
        <v>767</v>
      </c>
      <c r="D354" s="30" t="s">
        <v>826</v>
      </c>
      <c r="E354" s="30" t="s">
        <v>1320</v>
      </c>
      <c r="F354" s="30"/>
      <c r="G354" s="31">
        <f aca="true" t="shared" si="171" ref="G354:R354">G355+G359</f>
        <v>1275120</v>
      </c>
      <c r="H354" s="31">
        <f t="shared" si="171"/>
        <v>1525360</v>
      </c>
      <c r="I354" s="31">
        <f t="shared" si="171"/>
        <v>1865250</v>
      </c>
      <c r="J354" s="286">
        <f>J355+J359</f>
        <v>1275120</v>
      </c>
      <c r="K354" s="31">
        <f t="shared" si="171"/>
        <v>1525360</v>
      </c>
      <c r="L354" s="31">
        <f t="shared" si="171"/>
        <v>1865250</v>
      </c>
      <c r="M354" s="286">
        <f t="shared" si="171"/>
        <v>0</v>
      </c>
      <c r="N354" s="31">
        <f t="shared" si="171"/>
        <v>0</v>
      </c>
      <c r="O354" s="31">
        <f t="shared" si="171"/>
        <v>0</v>
      </c>
      <c r="P354" s="286">
        <f t="shared" si="171"/>
        <v>0</v>
      </c>
      <c r="Q354" s="31">
        <f t="shared" si="171"/>
        <v>0</v>
      </c>
      <c r="R354" s="31">
        <f t="shared" si="171"/>
        <v>0</v>
      </c>
      <c r="S354" s="287">
        <f t="shared" si="159"/>
        <v>0</v>
      </c>
      <c r="T354" s="287">
        <f t="shared" si="159"/>
        <v>0</v>
      </c>
      <c r="U354" s="287">
        <f t="shared" si="159"/>
        <v>0</v>
      </c>
      <c r="V354" s="287"/>
      <c r="W354" s="287"/>
      <c r="X354" s="287"/>
      <c r="Y354" s="287"/>
      <c r="Z354" s="287"/>
    </row>
    <row r="355" spans="1:26" ht="26.25" customHeight="1">
      <c r="A355" s="30" t="s">
        <v>1225</v>
      </c>
      <c r="B355" s="32" t="s">
        <v>322</v>
      </c>
      <c r="C355" s="30" t="s">
        <v>767</v>
      </c>
      <c r="D355" s="30" t="s">
        <v>826</v>
      </c>
      <c r="E355" s="30" t="s">
        <v>1320</v>
      </c>
      <c r="F355" s="30" t="s">
        <v>605</v>
      </c>
      <c r="G355" s="31">
        <f aca="true" t="shared" si="172" ref="G355:R355">G356+G357+G358</f>
        <v>1268883</v>
      </c>
      <c r="H355" s="31">
        <f t="shared" si="172"/>
        <v>1517899</v>
      </c>
      <c r="I355" s="31">
        <f t="shared" si="172"/>
        <v>1856126.5</v>
      </c>
      <c r="J355" s="286">
        <f>J356+J357+J358</f>
        <v>1268883</v>
      </c>
      <c r="K355" s="31">
        <f t="shared" si="172"/>
        <v>1517899</v>
      </c>
      <c r="L355" s="31">
        <f t="shared" si="172"/>
        <v>1856126.5</v>
      </c>
      <c r="M355" s="286">
        <f t="shared" si="172"/>
        <v>0</v>
      </c>
      <c r="N355" s="31">
        <f t="shared" si="172"/>
        <v>0</v>
      </c>
      <c r="O355" s="31">
        <f t="shared" si="172"/>
        <v>0</v>
      </c>
      <c r="P355" s="286">
        <f t="shared" si="172"/>
        <v>0</v>
      </c>
      <c r="Q355" s="31">
        <f t="shared" si="172"/>
        <v>0</v>
      </c>
      <c r="R355" s="31">
        <f t="shared" si="172"/>
        <v>0</v>
      </c>
      <c r="S355" s="287">
        <f t="shared" si="159"/>
        <v>0</v>
      </c>
      <c r="T355" s="287">
        <f t="shared" si="159"/>
        <v>0</v>
      </c>
      <c r="U355" s="287">
        <f t="shared" si="159"/>
        <v>0</v>
      </c>
      <c r="V355" s="287"/>
      <c r="W355" s="287"/>
      <c r="X355" s="287"/>
      <c r="Y355" s="287"/>
      <c r="Z355" s="287"/>
    </row>
    <row r="356" spans="1:26" ht="12.75" customHeight="1">
      <c r="A356" s="30" t="s">
        <v>1226</v>
      </c>
      <c r="B356" s="32" t="s">
        <v>323</v>
      </c>
      <c r="C356" s="30" t="s">
        <v>767</v>
      </c>
      <c r="D356" s="30" t="s">
        <v>826</v>
      </c>
      <c r="E356" s="30" t="s">
        <v>1320</v>
      </c>
      <c r="F356" s="30" t="s">
        <v>606</v>
      </c>
      <c r="G356" s="31">
        <v>1256409</v>
      </c>
      <c r="H356" s="31">
        <v>1502977</v>
      </c>
      <c r="I356" s="31">
        <v>1837879.5</v>
      </c>
      <c r="J356" s="286">
        <f>1250172+6237</f>
        <v>1256409</v>
      </c>
      <c r="K356" s="31">
        <v>1502977</v>
      </c>
      <c r="L356" s="31">
        <v>1837879.5</v>
      </c>
      <c r="M356" s="286"/>
      <c r="N356" s="31"/>
      <c r="O356" s="31"/>
      <c r="P356" s="286"/>
      <c r="Q356" s="31"/>
      <c r="R356" s="31"/>
      <c r="S356" s="287">
        <f t="shared" si="159"/>
        <v>0</v>
      </c>
      <c r="T356" s="287">
        <f t="shared" si="159"/>
        <v>0</v>
      </c>
      <c r="U356" s="287">
        <f t="shared" si="159"/>
        <v>0</v>
      </c>
      <c r="V356" s="287"/>
      <c r="W356" s="287"/>
      <c r="X356" s="287"/>
      <c r="Y356" s="287"/>
      <c r="Z356" s="287"/>
    </row>
    <row r="357" spans="1:26" ht="12.75" customHeight="1">
      <c r="A357" s="30" t="s">
        <v>1227</v>
      </c>
      <c r="B357" s="32" t="s">
        <v>721</v>
      </c>
      <c r="C357" s="30" t="s">
        <v>767</v>
      </c>
      <c r="D357" s="30" t="s">
        <v>826</v>
      </c>
      <c r="E357" s="30" t="s">
        <v>1320</v>
      </c>
      <c r="F357" s="30" t="s">
        <v>722</v>
      </c>
      <c r="G357" s="31">
        <v>6237</v>
      </c>
      <c r="H357" s="31">
        <v>7461</v>
      </c>
      <c r="I357" s="31">
        <v>9123.5</v>
      </c>
      <c r="J357" s="286">
        <v>6237</v>
      </c>
      <c r="K357" s="31">
        <v>7461</v>
      </c>
      <c r="L357" s="31">
        <v>9123.5</v>
      </c>
      <c r="M357" s="286"/>
      <c r="N357" s="31"/>
      <c r="O357" s="31"/>
      <c r="P357" s="286"/>
      <c r="Q357" s="31"/>
      <c r="R357" s="31"/>
      <c r="S357" s="287">
        <f t="shared" si="159"/>
        <v>0</v>
      </c>
      <c r="T357" s="287">
        <f t="shared" si="159"/>
        <v>0</v>
      </c>
      <c r="U357" s="287">
        <f t="shared" si="159"/>
        <v>0</v>
      </c>
      <c r="V357" s="287"/>
      <c r="W357" s="287"/>
      <c r="X357" s="287"/>
      <c r="Y357" s="287"/>
      <c r="Z357" s="287"/>
    </row>
    <row r="358" spans="1:26" ht="26.25" customHeight="1">
      <c r="A358" s="30" t="s">
        <v>197</v>
      </c>
      <c r="B358" s="32" t="s">
        <v>1322</v>
      </c>
      <c r="C358" s="30" t="s">
        <v>767</v>
      </c>
      <c r="D358" s="30" t="s">
        <v>826</v>
      </c>
      <c r="E358" s="30" t="s">
        <v>1320</v>
      </c>
      <c r="F358" s="30" t="s">
        <v>1052</v>
      </c>
      <c r="G358" s="31">
        <v>6237</v>
      </c>
      <c r="H358" s="31">
        <v>7461</v>
      </c>
      <c r="I358" s="31">
        <v>9123.5</v>
      </c>
      <c r="J358" s="286">
        <v>6237</v>
      </c>
      <c r="K358" s="31">
        <v>7461</v>
      </c>
      <c r="L358" s="31">
        <v>9123.5</v>
      </c>
      <c r="M358" s="286"/>
      <c r="N358" s="31"/>
      <c r="O358" s="31"/>
      <c r="P358" s="286"/>
      <c r="Q358" s="31"/>
      <c r="R358" s="31"/>
      <c r="S358" s="287">
        <f t="shared" si="159"/>
        <v>0</v>
      </c>
      <c r="T358" s="287">
        <f t="shared" si="159"/>
        <v>0</v>
      </c>
      <c r="U358" s="287">
        <f t="shared" si="159"/>
        <v>0</v>
      </c>
      <c r="V358" s="287"/>
      <c r="W358" s="287"/>
      <c r="X358" s="287"/>
      <c r="Y358" s="287"/>
      <c r="Z358" s="287"/>
    </row>
    <row r="359" spans="1:26" ht="12.75" customHeight="1">
      <c r="A359" s="30" t="s">
        <v>198</v>
      </c>
      <c r="B359" s="32" t="s">
        <v>30</v>
      </c>
      <c r="C359" s="30" t="s">
        <v>767</v>
      </c>
      <c r="D359" s="30" t="s">
        <v>826</v>
      </c>
      <c r="E359" s="30" t="s">
        <v>1320</v>
      </c>
      <c r="F359" s="30" t="s">
        <v>29</v>
      </c>
      <c r="G359" s="31">
        <f aca="true" t="shared" si="173" ref="G359:R359">G360</f>
        <v>6237</v>
      </c>
      <c r="H359" s="31">
        <f t="shared" si="173"/>
        <v>7461</v>
      </c>
      <c r="I359" s="31">
        <f t="shared" si="173"/>
        <v>9123.5</v>
      </c>
      <c r="J359" s="286">
        <f t="shared" si="173"/>
        <v>6237</v>
      </c>
      <c r="K359" s="31">
        <f t="shared" si="173"/>
        <v>7461</v>
      </c>
      <c r="L359" s="31">
        <f t="shared" si="173"/>
        <v>9123.5</v>
      </c>
      <c r="M359" s="286">
        <f t="shared" si="173"/>
        <v>0</v>
      </c>
      <c r="N359" s="31">
        <f t="shared" si="173"/>
        <v>0</v>
      </c>
      <c r="O359" s="31">
        <f t="shared" si="173"/>
        <v>0</v>
      </c>
      <c r="P359" s="286">
        <f t="shared" si="173"/>
        <v>0</v>
      </c>
      <c r="Q359" s="31">
        <f t="shared" si="173"/>
        <v>0</v>
      </c>
      <c r="R359" s="31">
        <f t="shared" si="173"/>
        <v>0</v>
      </c>
      <c r="S359" s="287">
        <f t="shared" si="159"/>
        <v>0</v>
      </c>
      <c r="T359" s="287">
        <f t="shared" si="159"/>
        <v>0</v>
      </c>
      <c r="U359" s="287">
        <f t="shared" si="159"/>
        <v>0</v>
      </c>
      <c r="V359" s="287"/>
      <c r="W359" s="287"/>
      <c r="X359" s="287"/>
      <c r="Y359" s="287"/>
      <c r="Z359" s="287"/>
    </row>
    <row r="360" spans="1:26" ht="39.75" customHeight="1">
      <c r="A360" s="30" t="s">
        <v>199</v>
      </c>
      <c r="B360" s="307" t="s">
        <v>910</v>
      </c>
      <c r="C360" s="30" t="s">
        <v>767</v>
      </c>
      <c r="D360" s="30" t="s">
        <v>826</v>
      </c>
      <c r="E360" s="30" t="s">
        <v>1320</v>
      </c>
      <c r="F360" s="30" t="s">
        <v>668</v>
      </c>
      <c r="G360" s="31">
        <v>6237</v>
      </c>
      <c r="H360" s="31">
        <v>7461</v>
      </c>
      <c r="I360" s="31">
        <v>9123.5</v>
      </c>
      <c r="J360" s="286">
        <v>6237</v>
      </c>
      <c r="K360" s="31">
        <v>7461</v>
      </c>
      <c r="L360" s="31">
        <v>9123.5</v>
      </c>
      <c r="M360" s="286"/>
      <c r="N360" s="31"/>
      <c r="O360" s="31"/>
      <c r="P360" s="286"/>
      <c r="Q360" s="31"/>
      <c r="R360" s="31"/>
      <c r="S360" s="287">
        <f t="shared" si="159"/>
        <v>0</v>
      </c>
      <c r="T360" s="287">
        <f t="shared" si="159"/>
        <v>0</v>
      </c>
      <c r="U360" s="287">
        <f t="shared" si="159"/>
        <v>0</v>
      </c>
      <c r="V360" s="287"/>
      <c r="W360" s="287"/>
      <c r="X360" s="287"/>
      <c r="Y360" s="287"/>
      <c r="Z360" s="287"/>
    </row>
    <row r="361" spans="1:26" ht="26.25" customHeight="1">
      <c r="A361" s="30" t="s">
        <v>200</v>
      </c>
      <c r="B361" s="32" t="s">
        <v>566</v>
      </c>
      <c r="C361" s="30" t="s">
        <v>767</v>
      </c>
      <c r="D361" s="30" t="s">
        <v>826</v>
      </c>
      <c r="E361" s="30" t="s">
        <v>80</v>
      </c>
      <c r="F361" s="30"/>
      <c r="G361" s="31">
        <f aca="true" t="shared" si="174" ref="G361:R361">G362</f>
        <v>25000</v>
      </c>
      <c r="H361" s="31">
        <f t="shared" si="174"/>
        <v>25000</v>
      </c>
      <c r="I361" s="31">
        <f t="shared" si="174"/>
        <v>25000</v>
      </c>
      <c r="J361" s="286">
        <f t="shared" si="174"/>
        <v>25000</v>
      </c>
      <c r="K361" s="31">
        <f t="shared" si="174"/>
        <v>25000</v>
      </c>
      <c r="L361" s="31">
        <f t="shared" si="174"/>
        <v>25000</v>
      </c>
      <c r="M361" s="286">
        <f t="shared" si="174"/>
        <v>0</v>
      </c>
      <c r="N361" s="31">
        <f t="shared" si="174"/>
        <v>0</v>
      </c>
      <c r="O361" s="31">
        <f t="shared" si="174"/>
        <v>0</v>
      </c>
      <c r="P361" s="286">
        <f t="shared" si="174"/>
        <v>0</v>
      </c>
      <c r="Q361" s="31">
        <f t="shared" si="174"/>
        <v>0</v>
      </c>
      <c r="R361" s="31">
        <f t="shared" si="174"/>
        <v>0</v>
      </c>
      <c r="S361" s="287">
        <f t="shared" si="159"/>
        <v>0</v>
      </c>
      <c r="T361" s="287">
        <f t="shared" si="159"/>
        <v>0</v>
      </c>
      <c r="U361" s="287">
        <f t="shared" si="159"/>
        <v>0</v>
      </c>
      <c r="V361" s="287"/>
      <c r="W361" s="287"/>
      <c r="X361" s="287"/>
      <c r="Y361" s="287"/>
      <c r="Z361" s="287"/>
    </row>
    <row r="362" spans="1:26" ht="26.25" customHeight="1">
      <c r="A362" s="30" t="s">
        <v>1148</v>
      </c>
      <c r="B362" s="32" t="s">
        <v>567</v>
      </c>
      <c r="C362" s="30" t="s">
        <v>767</v>
      </c>
      <c r="D362" s="30" t="s">
        <v>826</v>
      </c>
      <c r="E362" s="30" t="s">
        <v>915</v>
      </c>
      <c r="F362" s="30"/>
      <c r="G362" s="31">
        <f aca="true" t="shared" si="175" ref="G362:R362">G363+G366</f>
        <v>25000</v>
      </c>
      <c r="H362" s="31">
        <f t="shared" si="175"/>
        <v>25000</v>
      </c>
      <c r="I362" s="31">
        <f t="shared" si="175"/>
        <v>25000</v>
      </c>
      <c r="J362" s="286">
        <f t="shared" si="175"/>
        <v>25000</v>
      </c>
      <c r="K362" s="31">
        <f t="shared" si="175"/>
        <v>25000</v>
      </c>
      <c r="L362" s="31">
        <f t="shared" si="175"/>
        <v>25000</v>
      </c>
      <c r="M362" s="286">
        <f t="shared" si="175"/>
        <v>0</v>
      </c>
      <c r="N362" s="31">
        <f t="shared" si="175"/>
        <v>0</v>
      </c>
      <c r="O362" s="31">
        <f t="shared" si="175"/>
        <v>0</v>
      </c>
      <c r="P362" s="286">
        <f t="shared" si="175"/>
        <v>0</v>
      </c>
      <c r="Q362" s="31">
        <f t="shared" si="175"/>
        <v>0</v>
      </c>
      <c r="R362" s="31">
        <f t="shared" si="175"/>
        <v>0</v>
      </c>
      <c r="S362" s="287">
        <f t="shared" si="159"/>
        <v>0</v>
      </c>
      <c r="T362" s="287">
        <f t="shared" si="159"/>
        <v>0</v>
      </c>
      <c r="U362" s="287">
        <f t="shared" si="159"/>
        <v>0</v>
      </c>
      <c r="V362" s="287"/>
      <c r="W362" s="287"/>
      <c r="X362" s="287"/>
      <c r="Y362" s="287"/>
      <c r="Z362" s="287"/>
    </row>
    <row r="363" spans="1:26" ht="66" customHeight="1">
      <c r="A363" s="30" t="s">
        <v>1149</v>
      </c>
      <c r="B363" s="32" t="s">
        <v>532</v>
      </c>
      <c r="C363" s="30" t="s">
        <v>767</v>
      </c>
      <c r="D363" s="30" t="s">
        <v>826</v>
      </c>
      <c r="E363" s="30" t="s">
        <v>916</v>
      </c>
      <c r="F363" s="30"/>
      <c r="G363" s="31">
        <f aca="true" t="shared" si="176" ref="G363:R364">G364</f>
        <v>18000</v>
      </c>
      <c r="H363" s="31">
        <f t="shared" si="176"/>
        <v>18000</v>
      </c>
      <c r="I363" s="31">
        <f t="shared" si="176"/>
        <v>18000</v>
      </c>
      <c r="J363" s="286">
        <f t="shared" si="176"/>
        <v>18000</v>
      </c>
      <c r="K363" s="31">
        <f t="shared" si="176"/>
        <v>18000</v>
      </c>
      <c r="L363" s="31">
        <f t="shared" si="176"/>
        <v>18000</v>
      </c>
      <c r="M363" s="286">
        <f t="shared" si="176"/>
        <v>0</v>
      </c>
      <c r="N363" s="31">
        <f t="shared" si="176"/>
        <v>0</v>
      </c>
      <c r="O363" s="31">
        <f t="shared" si="176"/>
        <v>0</v>
      </c>
      <c r="P363" s="286">
        <f t="shared" si="176"/>
        <v>0</v>
      </c>
      <c r="Q363" s="31">
        <f t="shared" si="176"/>
        <v>0</v>
      </c>
      <c r="R363" s="31">
        <f t="shared" si="176"/>
        <v>0</v>
      </c>
      <c r="S363" s="287">
        <f t="shared" si="159"/>
        <v>0</v>
      </c>
      <c r="T363" s="287">
        <f t="shared" si="159"/>
        <v>0</v>
      </c>
      <c r="U363" s="287">
        <f t="shared" si="159"/>
        <v>0</v>
      </c>
      <c r="V363" s="287"/>
      <c r="W363" s="287"/>
      <c r="X363" s="287"/>
      <c r="Y363" s="287"/>
      <c r="Z363" s="287"/>
    </row>
    <row r="364" spans="1:26" ht="26.25" customHeight="1">
      <c r="A364" s="30" t="s">
        <v>201</v>
      </c>
      <c r="B364" s="32" t="s">
        <v>322</v>
      </c>
      <c r="C364" s="30" t="s">
        <v>767</v>
      </c>
      <c r="D364" s="30" t="s">
        <v>826</v>
      </c>
      <c r="E364" s="30" t="s">
        <v>916</v>
      </c>
      <c r="F364" s="292" t="s">
        <v>605</v>
      </c>
      <c r="G364" s="31">
        <f t="shared" si="176"/>
        <v>18000</v>
      </c>
      <c r="H364" s="31">
        <f t="shared" si="176"/>
        <v>18000</v>
      </c>
      <c r="I364" s="31">
        <f t="shared" si="176"/>
        <v>18000</v>
      </c>
      <c r="J364" s="286">
        <f t="shared" si="176"/>
        <v>18000</v>
      </c>
      <c r="K364" s="31">
        <f t="shared" si="176"/>
        <v>18000</v>
      </c>
      <c r="L364" s="31">
        <f t="shared" si="176"/>
        <v>18000</v>
      </c>
      <c r="M364" s="286">
        <f t="shared" si="176"/>
        <v>0</v>
      </c>
      <c r="N364" s="31">
        <f t="shared" si="176"/>
        <v>0</v>
      </c>
      <c r="O364" s="31">
        <f t="shared" si="176"/>
        <v>0</v>
      </c>
      <c r="P364" s="286">
        <f t="shared" si="176"/>
        <v>0</v>
      </c>
      <c r="Q364" s="31">
        <f t="shared" si="176"/>
        <v>0</v>
      </c>
      <c r="R364" s="31">
        <f t="shared" si="176"/>
        <v>0</v>
      </c>
      <c r="S364" s="287">
        <f t="shared" si="159"/>
        <v>0</v>
      </c>
      <c r="T364" s="287">
        <f t="shared" si="159"/>
        <v>0</v>
      </c>
      <c r="U364" s="287">
        <f t="shared" si="159"/>
        <v>0</v>
      </c>
      <c r="V364" s="287"/>
      <c r="W364" s="287"/>
      <c r="X364" s="287"/>
      <c r="Y364" s="287"/>
      <c r="Z364" s="287"/>
    </row>
    <row r="365" spans="1:26" ht="12.75" customHeight="1">
      <c r="A365" s="30" t="s">
        <v>1228</v>
      </c>
      <c r="B365" s="32" t="s">
        <v>323</v>
      </c>
      <c r="C365" s="30" t="s">
        <v>767</v>
      </c>
      <c r="D365" s="30" t="s">
        <v>826</v>
      </c>
      <c r="E365" s="30" t="s">
        <v>916</v>
      </c>
      <c r="F365" s="292" t="s">
        <v>606</v>
      </c>
      <c r="G365" s="31">
        <v>18000</v>
      </c>
      <c r="H365" s="31">
        <v>18000</v>
      </c>
      <c r="I365" s="31">
        <v>18000</v>
      </c>
      <c r="J365" s="286">
        <v>18000</v>
      </c>
      <c r="K365" s="31">
        <v>18000</v>
      </c>
      <c r="L365" s="31">
        <v>18000</v>
      </c>
      <c r="M365" s="286"/>
      <c r="N365" s="31"/>
      <c r="O365" s="31"/>
      <c r="P365" s="286"/>
      <c r="Q365" s="31"/>
      <c r="R365" s="31"/>
      <c r="S365" s="287">
        <f t="shared" si="159"/>
        <v>0</v>
      </c>
      <c r="T365" s="287">
        <f t="shared" si="159"/>
        <v>0</v>
      </c>
      <c r="U365" s="287">
        <f t="shared" si="159"/>
        <v>0</v>
      </c>
      <c r="V365" s="287"/>
      <c r="W365" s="287"/>
      <c r="X365" s="287"/>
      <c r="Y365" s="287"/>
      <c r="Z365" s="287"/>
    </row>
    <row r="366" spans="1:26" ht="66" customHeight="1">
      <c r="A366" s="30" t="s">
        <v>1229</v>
      </c>
      <c r="B366" s="32" t="s">
        <v>533</v>
      </c>
      <c r="C366" s="30" t="s">
        <v>767</v>
      </c>
      <c r="D366" s="30" t="s">
        <v>826</v>
      </c>
      <c r="E366" s="30" t="s">
        <v>917</v>
      </c>
      <c r="F366" s="30"/>
      <c r="G366" s="31">
        <f aca="true" t="shared" si="177" ref="G366:R367">G367</f>
        <v>7000</v>
      </c>
      <c r="H366" s="31">
        <f t="shared" si="177"/>
        <v>7000</v>
      </c>
      <c r="I366" s="31">
        <f t="shared" si="177"/>
        <v>7000</v>
      </c>
      <c r="J366" s="286">
        <f t="shared" si="177"/>
        <v>7000</v>
      </c>
      <c r="K366" s="31">
        <f t="shared" si="177"/>
        <v>7000</v>
      </c>
      <c r="L366" s="31">
        <f t="shared" si="177"/>
        <v>7000</v>
      </c>
      <c r="M366" s="286">
        <f t="shared" si="177"/>
        <v>0</v>
      </c>
      <c r="N366" s="31">
        <f t="shared" si="177"/>
        <v>0</v>
      </c>
      <c r="O366" s="31">
        <f t="shared" si="177"/>
        <v>0</v>
      </c>
      <c r="P366" s="286">
        <f t="shared" si="177"/>
        <v>0</v>
      </c>
      <c r="Q366" s="31">
        <f t="shared" si="177"/>
        <v>0</v>
      </c>
      <c r="R366" s="31">
        <f t="shared" si="177"/>
        <v>0</v>
      </c>
      <c r="S366" s="287">
        <f t="shared" si="159"/>
        <v>0</v>
      </c>
      <c r="T366" s="287">
        <f t="shared" si="159"/>
        <v>0</v>
      </c>
      <c r="U366" s="287">
        <f t="shared" si="159"/>
        <v>0</v>
      </c>
      <c r="V366" s="287"/>
      <c r="W366" s="287"/>
      <c r="X366" s="287"/>
      <c r="Y366" s="287"/>
      <c r="Z366" s="287"/>
    </row>
    <row r="367" spans="1:26" ht="26.25" customHeight="1">
      <c r="A367" s="30" t="s">
        <v>1230</v>
      </c>
      <c r="B367" s="32" t="s">
        <v>322</v>
      </c>
      <c r="C367" s="30" t="s">
        <v>767</v>
      </c>
      <c r="D367" s="30" t="s">
        <v>826</v>
      </c>
      <c r="E367" s="30" t="s">
        <v>917</v>
      </c>
      <c r="F367" s="292" t="s">
        <v>605</v>
      </c>
      <c r="G367" s="31">
        <f t="shared" si="177"/>
        <v>7000</v>
      </c>
      <c r="H367" s="31">
        <f t="shared" si="177"/>
        <v>7000</v>
      </c>
      <c r="I367" s="31">
        <f t="shared" si="177"/>
        <v>7000</v>
      </c>
      <c r="J367" s="286">
        <f t="shared" si="177"/>
        <v>7000</v>
      </c>
      <c r="K367" s="31">
        <f t="shared" si="177"/>
        <v>7000</v>
      </c>
      <c r="L367" s="31">
        <f t="shared" si="177"/>
        <v>7000</v>
      </c>
      <c r="M367" s="286">
        <f t="shared" si="177"/>
        <v>0</v>
      </c>
      <c r="N367" s="31">
        <f t="shared" si="177"/>
        <v>0</v>
      </c>
      <c r="O367" s="31">
        <f t="shared" si="177"/>
        <v>0</v>
      </c>
      <c r="P367" s="286">
        <f t="shared" si="177"/>
        <v>0</v>
      </c>
      <c r="Q367" s="31">
        <f t="shared" si="177"/>
        <v>0</v>
      </c>
      <c r="R367" s="31">
        <f t="shared" si="177"/>
        <v>0</v>
      </c>
      <c r="S367" s="287">
        <f t="shared" si="159"/>
        <v>0</v>
      </c>
      <c r="T367" s="287">
        <f t="shared" si="159"/>
        <v>0</v>
      </c>
      <c r="U367" s="287">
        <f t="shared" si="159"/>
        <v>0</v>
      </c>
      <c r="V367" s="287"/>
      <c r="W367" s="287"/>
      <c r="X367" s="287"/>
      <c r="Y367" s="287"/>
      <c r="Z367" s="287"/>
    </row>
    <row r="368" spans="1:26" ht="12.75" customHeight="1">
      <c r="A368" s="30" t="s">
        <v>1231</v>
      </c>
      <c r="B368" s="32" t="s">
        <v>323</v>
      </c>
      <c r="C368" s="30" t="s">
        <v>767</v>
      </c>
      <c r="D368" s="30" t="s">
        <v>826</v>
      </c>
      <c r="E368" s="30" t="s">
        <v>917</v>
      </c>
      <c r="F368" s="292" t="s">
        <v>606</v>
      </c>
      <c r="G368" s="31">
        <v>7000</v>
      </c>
      <c r="H368" s="31">
        <v>7000</v>
      </c>
      <c r="I368" s="31">
        <v>7000</v>
      </c>
      <c r="J368" s="286">
        <v>7000</v>
      </c>
      <c r="K368" s="31">
        <v>7000</v>
      </c>
      <c r="L368" s="31">
        <v>7000</v>
      </c>
      <c r="M368" s="286"/>
      <c r="N368" s="31"/>
      <c r="O368" s="31"/>
      <c r="P368" s="286"/>
      <c r="Q368" s="31"/>
      <c r="R368" s="31"/>
      <c r="S368" s="287">
        <f t="shared" si="159"/>
        <v>0</v>
      </c>
      <c r="T368" s="287">
        <f t="shared" si="159"/>
        <v>0</v>
      </c>
      <c r="U368" s="287">
        <f t="shared" si="159"/>
        <v>0</v>
      </c>
      <c r="V368" s="287"/>
      <c r="W368" s="287"/>
      <c r="X368" s="287"/>
      <c r="Y368" s="287"/>
      <c r="Z368" s="287"/>
    </row>
    <row r="369" spans="1:26" ht="12.75" customHeight="1">
      <c r="A369" s="30" t="s">
        <v>1232</v>
      </c>
      <c r="B369" s="32" t="s">
        <v>829</v>
      </c>
      <c r="C369" s="30" t="s">
        <v>767</v>
      </c>
      <c r="D369" s="30" t="s">
        <v>287</v>
      </c>
      <c r="E369" s="30"/>
      <c r="F369" s="30"/>
      <c r="G369" s="31">
        <f aca="true" t="shared" si="178" ref="G369:R370">G370</f>
        <v>2840900</v>
      </c>
      <c r="H369" s="31">
        <f t="shared" si="178"/>
        <v>2840900</v>
      </c>
      <c r="I369" s="31">
        <f t="shared" si="178"/>
        <v>2840900</v>
      </c>
      <c r="J369" s="286">
        <f t="shared" si="178"/>
        <v>750000</v>
      </c>
      <c r="K369" s="31">
        <f t="shared" si="178"/>
        <v>750000</v>
      </c>
      <c r="L369" s="31">
        <f t="shared" si="178"/>
        <v>750000</v>
      </c>
      <c r="M369" s="286">
        <f t="shared" si="178"/>
        <v>2090900</v>
      </c>
      <c r="N369" s="31">
        <f t="shared" si="178"/>
        <v>2090900</v>
      </c>
      <c r="O369" s="31">
        <f t="shared" si="178"/>
        <v>2090900</v>
      </c>
      <c r="P369" s="286">
        <f t="shared" si="178"/>
        <v>0</v>
      </c>
      <c r="Q369" s="31">
        <f t="shared" si="178"/>
        <v>0</v>
      </c>
      <c r="R369" s="31">
        <f t="shared" si="178"/>
        <v>0</v>
      </c>
      <c r="S369" s="287">
        <f t="shared" si="159"/>
        <v>0</v>
      </c>
      <c r="T369" s="287">
        <f t="shared" si="159"/>
        <v>0</v>
      </c>
      <c r="U369" s="287">
        <f t="shared" si="159"/>
        <v>0</v>
      </c>
      <c r="V369" s="287"/>
      <c r="W369" s="287"/>
      <c r="X369" s="287"/>
      <c r="Y369" s="287"/>
      <c r="Z369" s="287"/>
    </row>
    <row r="370" spans="1:26" ht="26.25" customHeight="1">
      <c r="A370" s="30" t="s">
        <v>1233</v>
      </c>
      <c r="B370" s="32" t="s">
        <v>17</v>
      </c>
      <c r="C370" s="30" t="s">
        <v>767</v>
      </c>
      <c r="D370" s="30" t="s">
        <v>287</v>
      </c>
      <c r="E370" s="30" t="s">
        <v>90</v>
      </c>
      <c r="F370" s="30"/>
      <c r="G370" s="31">
        <f t="shared" si="178"/>
        <v>2840900</v>
      </c>
      <c r="H370" s="31">
        <f t="shared" si="178"/>
        <v>2840900</v>
      </c>
      <c r="I370" s="31">
        <f t="shared" si="178"/>
        <v>2840900</v>
      </c>
      <c r="J370" s="286">
        <f t="shared" si="178"/>
        <v>750000</v>
      </c>
      <c r="K370" s="31">
        <f t="shared" si="178"/>
        <v>750000</v>
      </c>
      <c r="L370" s="31">
        <f t="shared" si="178"/>
        <v>750000</v>
      </c>
      <c r="M370" s="286">
        <f t="shared" si="178"/>
        <v>2090900</v>
      </c>
      <c r="N370" s="31">
        <f t="shared" si="178"/>
        <v>2090900</v>
      </c>
      <c r="O370" s="31">
        <f t="shared" si="178"/>
        <v>2090900</v>
      </c>
      <c r="P370" s="286">
        <f t="shared" si="178"/>
        <v>0</v>
      </c>
      <c r="Q370" s="31">
        <f t="shared" si="178"/>
        <v>0</v>
      </c>
      <c r="R370" s="31">
        <f t="shared" si="178"/>
        <v>0</v>
      </c>
      <c r="S370" s="287">
        <f t="shared" si="159"/>
        <v>0</v>
      </c>
      <c r="T370" s="287">
        <f t="shared" si="159"/>
        <v>0</v>
      </c>
      <c r="U370" s="287">
        <f t="shared" si="159"/>
        <v>0</v>
      </c>
      <c r="V370" s="287"/>
      <c r="W370" s="287"/>
      <c r="X370" s="287"/>
      <c r="Y370" s="287"/>
      <c r="Z370" s="287"/>
    </row>
    <row r="371" spans="1:26" ht="26.25" customHeight="1">
      <c r="A371" s="30" t="s">
        <v>1234</v>
      </c>
      <c r="B371" s="55" t="s">
        <v>774</v>
      </c>
      <c r="C371" s="30" t="s">
        <v>767</v>
      </c>
      <c r="D371" s="30" t="s">
        <v>287</v>
      </c>
      <c r="E371" s="30" t="s">
        <v>113</v>
      </c>
      <c r="F371" s="30"/>
      <c r="G371" s="31">
        <f aca="true" t="shared" si="179" ref="G371:R371">G375+G378+G381+G384+G372</f>
        <v>2840900</v>
      </c>
      <c r="H371" s="31">
        <f t="shared" si="179"/>
        <v>2840900</v>
      </c>
      <c r="I371" s="31">
        <f t="shared" si="179"/>
        <v>2840900</v>
      </c>
      <c r="J371" s="286">
        <f t="shared" si="179"/>
        <v>750000</v>
      </c>
      <c r="K371" s="31">
        <f t="shared" si="179"/>
        <v>750000</v>
      </c>
      <c r="L371" s="31">
        <f t="shared" si="179"/>
        <v>750000</v>
      </c>
      <c r="M371" s="286">
        <f t="shared" si="179"/>
        <v>2090900</v>
      </c>
      <c r="N371" s="31">
        <f t="shared" si="179"/>
        <v>2090900</v>
      </c>
      <c r="O371" s="31">
        <f t="shared" si="179"/>
        <v>2090900</v>
      </c>
      <c r="P371" s="286">
        <f t="shared" si="179"/>
        <v>0</v>
      </c>
      <c r="Q371" s="31">
        <f t="shared" si="179"/>
        <v>0</v>
      </c>
      <c r="R371" s="31">
        <f t="shared" si="179"/>
        <v>0</v>
      </c>
      <c r="S371" s="287">
        <f t="shared" si="159"/>
        <v>0</v>
      </c>
      <c r="T371" s="287">
        <f t="shared" si="159"/>
        <v>0</v>
      </c>
      <c r="U371" s="287">
        <f t="shared" si="159"/>
        <v>0</v>
      </c>
      <c r="V371" s="287"/>
      <c r="W371" s="287"/>
      <c r="X371" s="287"/>
      <c r="Y371" s="287"/>
      <c r="Z371" s="287"/>
    </row>
    <row r="372" spans="1:26" ht="66" customHeight="1">
      <c r="A372" s="30" t="s">
        <v>1150</v>
      </c>
      <c r="B372" s="300" t="s">
        <v>1107</v>
      </c>
      <c r="C372" s="30" t="s">
        <v>767</v>
      </c>
      <c r="D372" s="30" t="s">
        <v>287</v>
      </c>
      <c r="E372" s="30" t="s">
        <v>923</v>
      </c>
      <c r="F372" s="30"/>
      <c r="G372" s="31">
        <f aca="true" t="shared" si="180" ref="G372:R373">G373</f>
        <v>2090900</v>
      </c>
      <c r="H372" s="31">
        <f t="shared" si="180"/>
        <v>2090900</v>
      </c>
      <c r="I372" s="31">
        <f t="shared" si="180"/>
        <v>2090900</v>
      </c>
      <c r="J372" s="286">
        <f t="shared" si="180"/>
        <v>0</v>
      </c>
      <c r="K372" s="31">
        <f t="shared" si="180"/>
        <v>0</v>
      </c>
      <c r="L372" s="31">
        <f t="shared" si="180"/>
        <v>0</v>
      </c>
      <c r="M372" s="286">
        <f t="shared" si="180"/>
        <v>2090900</v>
      </c>
      <c r="N372" s="31">
        <f t="shared" si="180"/>
        <v>2090900</v>
      </c>
      <c r="O372" s="31">
        <f t="shared" si="180"/>
        <v>2090900</v>
      </c>
      <c r="P372" s="286">
        <f t="shared" si="180"/>
        <v>0</v>
      </c>
      <c r="Q372" s="31">
        <f t="shared" si="180"/>
        <v>0</v>
      </c>
      <c r="R372" s="31">
        <f t="shared" si="180"/>
        <v>0</v>
      </c>
      <c r="S372" s="287">
        <f t="shared" si="159"/>
        <v>0</v>
      </c>
      <c r="T372" s="287">
        <f t="shared" si="159"/>
        <v>0</v>
      </c>
      <c r="U372" s="287">
        <f t="shared" si="159"/>
        <v>0</v>
      </c>
      <c r="V372" s="287"/>
      <c r="W372" s="287"/>
      <c r="X372" s="287"/>
      <c r="Y372" s="287"/>
      <c r="Z372" s="287"/>
    </row>
    <row r="373" spans="1:26" ht="26.25" customHeight="1">
      <c r="A373" s="30" t="s">
        <v>1151</v>
      </c>
      <c r="B373" s="32" t="s">
        <v>322</v>
      </c>
      <c r="C373" s="30" t="s">
        <v>767</v>
      </c>
      <c r="D373" s="30" t="s">
        <v>287</v>
      </c>
      <c r="E373" s="30" t="s">
        <v>923</v>
      </c>
      <c r="F373" s="30" t="s">
        <v>605</v>
      </c>
      <c r="G373" s="31">
        <f t="shared" si="180"/>
        <v>2090900</v>
      </c>
      <c r="H373" s="31">
        <f t="shared" si="180"/>
        <v>2090900</v>
      </c>
      <c r="I373" s="31">
        <f t="shared" si="180"/>
        <v>2090900</v>
      </c>
      <c r="J373" s="286">
        <f t="shared" si="180"/>
        <v>0</v>
      </c>
      <c r="K373" s="31">
        <f t="shared" si="180"/>
        <v>0</v>
      </c>
      <c r="L373" s="31">
        <f t="shared" si="180"/>
        <v>0</v>
      </c>
      <c r="M373" s="286">
        <f t="shared" si="180"/>
        <v>2090900</v>
      </c>
      <c r="N373" s="31">
        <f t="shared" si="180"/>
        <v>2090900</v>
      </c>
      <c r="O373" s="31">
        <f t="shared" si="180"/>
        <v>2090900</v>
      </c>
      <c r="P373" s="286">
        <f t="shared" si="180"/>
        <v>0</v>
      </c>
      <c r="Q373" s="31">
        <f t="shared" si="180"/>
        <v>0</v>
      </c>
      <c r="R373" s="31">
        <f t="shared" si="180"/>
        <v>0</v>
      </c>
      <c r="S373" s="287">
        <f t="shared" si="159"/>
        <v>0</v>
      </c>
      <c r="T373" s="287">
        <f t="shared" si="159"/>
        <v>0</v>
      </c>
      <c r="U373" s="287">
        <f t="shared" si="159"/>
        <v>0</v>
      </c>
      <c r="V373" s="287"/>
      <c r="W373" s="287"/>
      <c r="X373" s="287"/>
      <c r="Y373" s="287"/>
      <c r="Z373" s="287"/>
    </row>
    <row r="374" spans="1:26" ht="12.75" customHeight="1">
      <c r="A374" s="30" t="s">
        <v>1152</v>
      </c>
      <c r="B374" s="32" t="s">
        <v>323</v>
      </c>
      <c r="C374" s="30" t="s">
        <v>767</v>
      </c>
      <c r="D374" s="30" t="s">
        <v>287</v>
      </c>
      <c r="E374" s="30" t="s">
        <v>923</v>
      </c>
      <c r="F374" s="30" t="s">
        <v>606</v>
      </c>
      <c r="G374" s="31">
        <v>2090900</v>
      </c>
      <c r="H374" s="31">
        <v>2090900</v>
      </c>
      <c r="I374" s="31">
        <v>2090900</v>
      </c>
      <c r="J374" s="286"/>
      <c r="K374" s="31"/>
      <c r="L374" s="31"/>
      <c r="M374" s="286">
        <v>2090900</v>
      </c>
      <c r="N374" s="31">
        <v>2090900</v>
      </c>
      <c r="O374" s="31">
        <v>2090900</v>
      </c>
      <c r="P374" s="286"/>
      <c r="Q374" s="31"/>
      <c r="R374" s="31"/>
      <c r="S374" s="287">
        <f t="shared" si="159"/>
        <v>0</v>
      </c>
      <c r="T374" s="287">
        <f t="shared" si="159"/>
        <v>0</v>
      </c>
      <c r="U374" s="287">
        <f t="shared" si="159"/>
        <v>0</v>
      </c>
      <c r="V374" s="287"/>
      <c r="W374" s="287"/>
      <c r="X374" s="287"/>
      <c r="Y374" s="287"/>
      <c r="Z374" s="287"/>
    </row>
    <row r="375" spans="1:26" ht="66" customHeight="1">
      <c r="A375" s="30" t="s">
        <v>1153</v>
      </c>
      <c r="B375" s="32" t="s">
        <v>1059</v>
      </c>
      <c r="C375" s="30" t="s">
        <v>767</v>
      </c>
      <c r="D375" s="30" t="s">
        <v>287</v>
      </c>
      <c r="E375" s="30" t="s">
        <v>114</v>
      </c>
      <c r="F375" s="30"/>
      <c r="G375" s="31">
        <f aca="true" t="shared" si="181" ref="G375:R376">G376</f>
        <v>332270</v>
      </c>
      <c r="H375" s="31">
        <f t="shared" si="181"/>
        <v>332270</v>
      </c>
      <c r="I375" s="31">
        <f t="shared" si="181"/>
        <v>332270</v>
      </c>
      <c r="J375" s="286">
        <f t="shared" si="181"/>
        <v>332270</v>
      </c>
      <c r="K375" s="31">
        <f t="shared" si="181"/>
        <v>332270</v>
      </c>
      <c r="L375" s="31">
        <f t="shared" si="181"/>
        <v>332270</v>
      </c>
      <c r="M375" s="286">
        <f t="shared" si="181"/>
        <v>0</v>
      </c>
      <c r="N375" s="31">
        <f t="shared" si="181"/>
        <v>0</v>
      </c>
      <c r="O375" s="31">
        <f t="shared" si="181"/>
        <v>0</v>
      </c>
      <c r="P375" s="286">
        <f t="shared" si="181"/>
        <v>0</v>
      </c>
      <c r="Q375" s="31">
        <f t="shared" si="181"/>
        <v>0</v>
      </c>
      <c r="R375" s="31">
        <f t="shared" si="181"/>
        <v>0</v>
      </c>
      <c r="S375" s="287">
        <f t="shared" si="159"/>
        <v>0</v>
      </c>
      <c r="T375" s="287">
        <f t="shared" si="159"/>
        <v>0</v>
      </c>
      <c r="U375" s="287">
        <f t="shared" si="159"/>
        <v>0</v>
      </c>
      <c r="V375" s="287"/>
      <c r="W375" s="287"/>
      <c r="X375" s="287"/>
      <c r="Y375" s="287"/>
      <c r="Z375" s="287"/>
    </row>
    <row r="376" spans="1:26" ht="26.25" customHeight="1">
      <c r="A376" s="30" t="s">
        <v>1154</v>
      </c>
      <c r="B376" s="32" t="s">
        <v>322</v>
      </c>
      <c r="C376" s="30" t="s">
        <v>767</v>
      </c>
      <c r="D376" s="30" t="s">
        <v>287</v>
      </c>
      <c r="E376" s="30" t="s">
        <v>114</v>
      </c>
      <c r="F376" s="30" t="s">
        <v>605</v>
      </c>
      <c r="G376" s="31">
        <f t="shared" si="181"/>
        <v>332270</v>
      </c>
      <c r="H376" s="31">
        <f t="shared" si="181"/>
        <v>332270</v>
      </c>
      <c r="I376" s="31">
        <f t="shared" si="181"/>
        <v>332270</v>
      </c>
      <c r="J376" s="286">
        <f t="shared" si="181"/>
        <v>332270</v>
      </c>
      <c r="K376" s="31">
        <f t="shared" si="181"/>
        <v>332270</v>
      </c>
      <c r="L376" s="31">
        <f t="shared" si="181"/>
        <v>332270</v>
      </c>
      <c r="M376" s="286">
        <f t="shared" si="181"/>
        <v>0</v>
      </c>
      <c r="N376" s="31">
        <f t="shared" si="181"/>
        <v>0</v>
      </c>
      <c r="O376" s="31">
        <f t="shared" si="181"/>
        <v>0</v>
      </c>
      <c r="P376" s="286">
        <f t="shared" si="181"/>
        <v>0</v>
      </c>
      <c r="Q376" s="31">
        <f t="shared" si="181"/>
        <v>0</v>
      </c>
      <c r="R376" s="31">
        <f t="shared" si="181"/>
        <v>0</v>
      </c>
      <c r="S376" s="287">
        <f t="shared" si="159"/>
        <v>0</v>
      </c>
      <c r="T376" s="287">
        <f t="shared" si="159"/>
        <v>0</v>
      </c>
      <c r="U376" s="287">
        <f t="shared" si="159"/>
        <v>0</v>
      </c>
      <c r="V376" s="287"/>
      <c r="W376" s="287"/>
      <c r="X376" s="287"/>
      <c r="Y376" s="287"/>
      <c r="Z376" s="287"/>
    </row>
    <row r="377" spans="1:26" ht="12.75" customHeight="1">
      <c r="A377" s="30" t="s">
        <v>202</v>
      </c>
      <c r="B377" s="32" t="s">
        <v>323</v>
      </c>
      <c r="C377" s="30" t="s">
        <v>767</v>
      </c>
      <c r="D377" s="30" t="s">
        <v>287</v>
      </c>
      <c r="E377" s="30" t="s">
        <v>114</v>
      </c>
      <c r="F377" s="30" t="s">
        <v>606</v>
      </c>
      <c r="G377" s="31">
        <v>332270</v>
      </c>
      <c r="H377" s="31">
        <v>332270</v>
      </c>
      <c r="I377" s="31">
        <v>332270</v>
      </c>
      <c r="J377" s="286">
        <v>332270</v>
      </c>
      <c r="K377" s="31">
        <v>332270</v>
      </c>
      <c r="L377" s="31">
        <v>332270</v>
      </c>
      <c r="M377" s="286"/>
      <c r="N377" s="31"/>
      <c r="O377" s="31"/>
      <c r="P377" s="286"/>
      <c r="Q377" s="31"/>
      <c r="R377" s="31"/>
      <c r="S377" s="287">
        <f t="shared" si="159"/>
        <v>0</v>
      </c>
      <c r="T377" s="287">
        <f t="shared" si="159"/>
        <v>0</v>
      </c>
      <c r="U377" s="287">
        <f t="shared" si="159"/>
        <v>0</v>
      </c>
      <c r="V377" s="287"/>
      <c r="W377" s="287"/>
      <c r="X377" s="287"/>
      <c r="Y377" s="287"/>
      <c r="Z377" s="287"/>
    </row>
    <row r="378" spans="1:26" ht="78.75" customHeight="1">
      <c r="A378" s="30" t="s">
        <v>203</v>
      </c>
      <c r="B378" s="32" t="s">
        <v>23</v>
      </c>
      <c r="C378" s="30" t="s">
        <v>767</v>
      </c>
      <c r="D378" s="30" t="s">
        <v>287</v>
      </c>
      <c r="E378" s="30" t="s">
        <v>115</v>
      </c>
      <c r="F378" s="30"/>
      <c r="G378" s="31">
        <f aca="true" t="shared" si="182" ref="G378:R379">G379</f>
        <v>30000</v>
      </c>
      <c r="H378" s="31">
        <f t="shared" si="182"/>
        <v>30000</v>
      </c>
      <c r="I378" s="31">
        <f t="shared" si="182"/>
        <v>30000</v>
      </c>
      <c r="J378" s="286">
        <f t="shared" si="182"/>
        <v>30000</v>
      </c>
      <c r="K378" s="31">
        <f t="shared" si="182"/>
        <v>30000</v>
      </c>
      <c r="L378" s="31">
        <f t="shared" si="182"/>
        <v>30000</v>
      </c>
      <c r="M378" s="286">
        <f t="shared" si="182"/>
        <v>0</v>
      </c>
      <c r="N378" s="31">
        <f t="shared" si="182"/>
        <v>0</v>
      </c>
      <c r="O378" s="31">
        <f t="shared" si="182"/>
        <v>0</v>
      </c>
      <c r="P378" s="286">
        <f t="shared" si="182"/>
        <v>0</v>
      </c>
      <c r="Q378" s="31">
        <f t="shared" si="182"/>
        <v>0</v>
      </c>
      <c r="R378" s="31">
        <f t="shared" si="182"/>
        <v>0</v>
      </c>
      <c r="S378" s="287">
        <f t="shared" si="159"/>
        <v>0</v>
      </c>
      <c r="T378" s="287">
        <f t="shared" si="159"/>
        <v>0</v>
      </c>
      <c r="U378" s="287">
        <f t="shared" si="159"/>
        <v>0</v>
      </c>
      <c r="V378" s="287"/>
      <c r="W378" s="287"/>
      <c r="X378" s="287"/>
      <c r="Y378" s="287"/>
      <c r="Z378" s="287"/>
    </row>
    <row r="379" spans="1:26" ht="26.25" customHeight="1">
      <c r="A379" s="30" t="s">
        <v>1015</v>
      </c>
      <c r="B379" s="32" t="s">
        <v>322</v>
      </c>
      <c r="C379" s="30" t="s">
        <v>767</v>
      </c>
      <c r="D379" s="30" t="s">
        <v>287</v>
      </c>
      <c r="E379" s="30" t="s">
        <v>115</v>
      </c>
      <c r="F379" s="30" t="s">
        <v>605</v>
      </c>
      <c r="G379" s="31">
        <f t="shared" si="182"/>
        <v>30000</v>
      </c>
      <c r="H379" s="31">
        <f t="shared" si="182"/>
        <v>30000</v>
      </c>
      <c r="I379" s="31">
        <f t="shared" si="182"/>
        <v>30000</v>
      </c>
      <c r="J379" s="286">
        <f t="shared" si="182"/>
        <v>30000</v>
      </c>
      <c r="K379" s="31">
        <f t="shared" si="182"/>
        <v>30000</v>
      </c>
      <c r="L379" s="31">
        <f t="shared" si="182"/>
        <v>30000</v>
      </c>
      <c r="M379" s="286">
        <f t="shared" si="182"/>
        <v>0</v>
      </c>
      <c r="N379" s="31">
        <f t="shared" si="182"/>
        <v>0</v>
      </c>
      <c r="O379" s="31">
        <f t="shared" si="182"/>
        <v>0</v>
      </c>
      <c r="P379" s="286">
        <f t="shared" si="182"/>
        <v>0</v>
      </c>
      <c r="Q379" s="31">
        <f t="shared" si="182"/>
        <v>0</v>
      </c>
      <c r="R379" s="31">
        <f t="shared" si="182"/>
        <v>0</v>
      </c>
      <c r="S379" s="287">
        <f t="shared" si="159"/>
        <v>0</v>
      </c>
      <c r="T379" s="287">
        <f t="shared" si="159"/>
        <v>0</v>
      </c>
      <c r="U379" s="287">
        <f t="shared" si="159"/>
        <v>0</v>
      </c>
      <c r="V379" s="287"/>
      <c r="W379" s="287"/>
      <c r="X379" s="287"/>
      <c r="Y379" s="287"/>
      <c r="Z379" s="287"/>
    </row>
    <row r="380" spans="1:26" ht="12.75" customHeight="1">
      <c r="A380" s="30" t="s">
        <v>1016</v>
      </c>
      <c r="B380" s="32" t="s">
        <v>323</v>
      </c>
      <c r="C380" s="30" t="s">
        <v>767</v>
      </c>
      <c r="D380" s="30" t="s">
        <v>287</v>
      </c>
      <c r="E380" s="30" t="s">
        <v>115</v>
      </c>
      <c r="F380" s="30" t="s">
        <v>606</v>
      </c>
      <c r="G380" s="31">
        <v>30000</v>
      </c>
      <c r="H380" s="31">
        <v>30000</v>
      </c>
      <c r="I380" s="31">
        <v>30000</v>
      </c>
      <c r="J380" s="286">
        <v>30000</v>
      </c>
      <c r="K380" s="31">
        <v>30000</v>
      </c>
      <c r="L380" s="31">
        <v>30000</v>
      </c>
      <c r="M380" s="286"/>
      <c r="N380" s="31"/>
      <c r="O380" s="31"/>
      <c r="P380" s="286"/>
      <c r="Q380" s="31"/>
      <c r="R380" s="31"/>
      <c r="S380" s="287">
        <f t="shared" si="159"/>
        <v>0</v>
      </c>
      <c r="T380" s="287">
        <f t="shared" si="159"/>
        <v>0</v>
      </c>
      <c r="U380" s="287">
        <f t="shared" si="159"/>
        <v>0</v>
      </c>
      <c r="V380" s="287"/>
      <c r="W380" s="287"/>
      <c r="X380" s="287"/>
      <c r="Y380" s="287"/>
      <c r="Z380" s="287"/>
    </row>
    <row r="381" spans="1:26" ht="52.5" customHeight="1">
      <c r="A381" s="30" t="s">
        <v>1017</v>
      </c>
      <c r="B381" s="32" t="s">
        <v>316</v>
      </c>
      <c r="C381" s="30" t="s">
        <v>767</v>
      </c>
      <c r="D381" s="30" t="s">
        <v>287</v>
      </c>
      <c r="E381" s="30" t="s">
        <v>116</v>
      </c>
      <c r="F381" s="30"/>
      <c r="G381" s="31">
        <f aca="true" t="shared" si="183" ref="G381:R382">G382</f>
        <v>113274</v>
      </c>
      <c r="H381" s="31">
        <f t="shared" si="183"/>
        <v>113274</v>
      </c>
      <c r="I381" s="31">
        <f t="shared" si="183"/>
        <v>113274</v>
      </c>
      <c r="J381" s="286">
        <f t="shared" si="183"/>
        <v>113274</v>
      </c>
      <c r="K381" s="31">
        <f t="shared" si="183"/>
        <v>113274</v>
      </c>
      <c r="L381" s="31">
        <f t="shared" si="183"/>
        <v>113274</v>
      </c>
      <c r="M381" s="286">
        <f t="shared" si="183"/>
        <v>0</v>
      </c>
      <c r="N381" s="31">
        <f t="shared" si="183"/>
        <v>0</v>
      </c>
      <c r="O381" s="31">
        <f t="shared" si="183"/>
        <v>0</v>
      </c>
      <c r="P381" s="286">
        <f t="shared" si="183"/>
        <v>0</v>
      </c>
      <c r="Q381" s="31">
        <f t="shared" si="183"/>
        <v>0</v>
      </c>
      <c r="R381" s="31">
        <f t="shared" si="183"/>
        <v>0</v>
      </c>
      <c r="S381" s="287">
        <f t="shared" si="159"/>
        <v>0</v>
      </c>
      <c r="T381" s="287">
        <f t="shared" si="159"/>
        <v>0</v>
      </c>
      <c r="U381" s="287">
        <f t="shared" si="159"/>
        <v>0</v>
      </c>
      <c r="V381" s="287"/>
      <c r="W381" s="287"/>
      <c r="X381" s="287"/>
      <c r="Y381" s="287"/>
      <c r="Z381" s="287"/>
    </row>
    <row r="382" spans="1:26" ht="26.25" customHeight="1">
      <c r="A382" s="30" t="s">
        <v>204</v>
      </c>
      <c r="B382" s="32" t="s">
        <v>322</v>
      </c>
      <c r="C382" s="30" t="s">
        <v>767</v>
      </c>
      <c r="D382" s="30" t="s">
        <v>287</v>
      </c>
      <c r="E382" s="30" t="s">
        <v>116</v>
      </c>
      <c r="F382" s="30" t="s">
        <v>605</v>
      </c>
      <c r="G382" s="31">
        <f t="shared" si="183"/>
        <v>113274</v>
      </c>
      <c r="H382" s="31">
        <f t="shared" si="183"/>
        <v>113274</v>
      </c>
      <c r="I382" s="31">
        <f t="shared" si="183"/>
        <v>113274</v>
      </c>
      <c r="J382" s="286">
        <f t="shared" si="183"/>
        <v>113274</v>
      </c>
      <c r="K382" s="31">
        <f t="shared" si="183"/>
        <v>113274</v>
      </c>
      <c r="L382" s="31">
        <f t="shared" si="183"/>
        <v>113274</v>
      </c>
      <c r="M382" s="286">
        <f t="shared" si="183"/>
        <v>0</v>
      </c>
      <c r="N382" s="31">
        <f t="shared" si="183"/>
        <v>0</v>
      </c>
      <c r="O382" s="31">
        <f t="shared" si="183"/>
        <v>0</v>
      </c>
      <c r="P382" s="286">
        <f t="shared" si="183"/>
        <v>0</v>
      </c>
      <c r="Q382" s="31">
        <f t="shared" si="183"/>
        <v>0</v>
      </c>
      <c r="R382" s="31">
        <f t="shared" si="183"/>
        <v>0</v>
      </c>
      <c r="S382" s="287">
        <f t="shared" si="159"/>
        <v>0</v>
      </c>
      <c r="T382" s="287">
        <f t="shared" si="159"/>
        <v>0</v>
      </c>
      <c r="U382" s="287">
        <f t="shared" si="159"/>
        <v>0</v>
      </c>
      <c r="V382" s="287"/>
      <c r="W382" s="287"/>
      <c r="X382" s="287"/>
      <c r="Y382" s="287"/>
      <c r="Z382" s="287"/>
    </row>
    <row r="383" spans="1:26" ht="12.75" customHeight="1">
      <c r="A383" s="30" t="s">
        <v>205</v>
      </c>
      <c r="B383" s="32" t="s">
        <v>323</v>
      </c>
      <c r="C383" s="30" t="s">
        <v>767</v>
      </c>
      <c r="D383" s="30" t="s">
        <v>287</v>
      </c>
      <c r="E383" s="30" t="s">
        <v>116</v>
      </c>
      <c r="F383" s="30" t="s">
        <v>606</v>
      </c>
      <c r="G383" s="31">
        <v>113274</v>
      </c>
      <c r="H383" s="31">
        <v>113274</v>
      </c>
      <c r="I383" s="31">
        <v>113274</v>
      </c>
      <c r="J383" s="286">
        <v>113274</v>
      </c>
      <c r="K383" s="31">
        <v>113274</v>
      </c>
      <c r="L383" s="31">
        <v>113274</v>
      </c>
      <c r="M383" s="286"/>
      <c r="N383" s="31"/>
      <c r="O383" s="31"/>
      <c r="P383" s="286"/>
      <c r="Q383" s="31"/>
      <c r="R383" s="31"/>
      <c r="S383" s="287">
        <f t="shared" si="159"/>
        <v>0</v>
      </c>
      <c r="T383" s="287">
        <f t="shared" si="159"/>
        <v>0</v>
      </c>
      <c r="U383" s="287">
        <f t="shared" si="159"/>
        <v>0</v>
      </c>
      <c r="V383" s="287"/>
      <c r="W383" s="287"/>
      <c r="X383" s="287"/>
      <c r="Y383" s="287"/>
      <c r="Z383" s="287"/>
    </row>
    <row r="384" spans="1:26" ht="52.5" customHeight="1">
      <c r="A384" s="30" t="s">
        <v>206</v>
      </c>
      <c r="B384" s="32" t="s">
        <v>317</v>
      </c>
      <c r="C384" s="30" t="s">
        <v>767</v>
      </c>
      <c r="D384" s="30" t="s">
        <v>287</v>
      </c>
      <c r="E384" s="30" t="s">
        <v>117</v>
      </c>
      <c r="F384" s="30"/>
      <c r="G384" s="31">
        <f aca="true" t="shared" si="184" ref="G384:R385">G385</f>
        <v>274456</v>
      </c>
      <c r="H384" s="31">
        <f t="shared" si="184"/>
        <v>274456</v>
      </c>
      <c r="I384" s="31">
        <f t="shared" si="184"/>
        <v>274456</v>
      </c>
      <c r="J384" s="286">
        <f t="shared" si="184"/>
        <v>274456</v>
      </c>
      <c r="K384" s="31">
        <f t="shared" si="184"/>
        <v>274456</v>
      </c>
      <c r="L384" s="31">
        <f t="shared" si="184"/>
        <v>274456</v>
      </c>
      <c r="M384" s="286">
        <f t="shared" si="184"/>
        <v>0</v>
      </c>
      <c r="N384" s="31">
        <f t="shared" si="184"/>
        <v>0</v>
      </c>
      <c r="O384" s="31">
        <f t="shared" si="184"/>
        <v>0</v>
      </c>
      <c r="P384" s="286">
        <f t="shared" si="184"/>
        <v>0</v>
      </c>
      <c r="Q384" s="31">
        <f t="shared" si="184"/>
        <v>0</v>
      </c>
      <c r="R384" s="31">
        <f t="shared" si="184"/>
        <v>0</v>
      </c>
      <c r="S384" s="287">
        <f t="shared" si="159"/>
        <v>0</v>
      </c>
      <c r="T384" s="287">
        <f t="shared" si="159"/>
        <v>0</v>
      </c>
      <c r="U384" s="287">
        <f t="shared" si="159"/>
        <v>0</v>
      </c>
      <c r="V384" s="287"/>
      <c r="W384" s="287"/>
      <c r="X384" s="287"/>
      <c r="Y384" s="287"/>
      <c r="Z384" s="287"/>
    </row>
    <row r="385" spans="1:26" ht="26.25" customHeight="1">
      <c r="A385" s="30" t="s">
        <v>207</v>
      </c>
      <c r="B385" s="32" t="s">
        <v>322</v>
      </c>
      <c r="C385" s="30" t="s">
        <v>767</v>
      </c>
      <c r="D385" s="30" t="s">
        <v>287</v>
      </c>
      <c r="E385" s="30" t="s">
        <v>117</v>
      </c>
      <c r="F385" s="30" t="s">
        <v>605</v>
      </c>
      <c r="G385" s="31">
        <f t="shared" si="184"/>
        <v>274456</v>
      </c>
      <c r="H385" s="31">
        <f t="shared" si="184"/>
        <v>274456</v>
      </c>
      <c r="I385" s="31">
        <f t="shared" si="184"/>
        <v>274456</v>
      </c>
      <c r="J385" s="286">
        <f t="shared" si="184"/>
        <v>274456</v>
      </c>
      <c r="K385" s="31">
        <f t="shared" si="184"/>
        <v>274456</v>
      </c>
      <c r="L385" s="31">
        <f t="shared" si="184"/>
        <v>274456</v>
      </c>
      <c r="M385" s="286">
        <f t="shared" si="184"/>
        <v>0</v>
      </c>
      <c r="N385" s="31">
        <f t="shared" si="184"/>
        <v>0</v>
      </c>
      <c r="O385" s="31">
        <f t="shared" si="184"/>
        <v>0</v>
      </c>
      <c r="P385" s="286">
        <f t="shared" si="184"/>
        <v>0</v>
      </c>
      <c r="Q385" s="31">
        <f t="shared" si="184"/>
        <v>0</v>
      </c>
      <c r="R385" s="31">
        <f t="shared" si="184"/>
        <v>0</v>
      </c>
      <c r="S385" s="287">
        <f aca="true" t="shared" si="185" ref="S385:U444">G385-J385-M385-P385</f>
        <v>0</v>
      </c>
      <c r="T385" s="287">
        <f t="shared" si="185"/>
        <v>0</v>
      </c>
      <c r="U385" s="287">
        <f t="shared" si="185"/>
        <v>0</v>
      </c>
      <c r="V385" s="287"/>
      <c r="W385" s="287"/>
      <c r="X385" s="287"/>
      <c r="Y385" s="287"/>
      <c r="Z385" s="287"/>
    </row>
    <row r="386" spans="1:26" ht="12.75" customHeight="1">
      <c r="A386" s="30" t="s">
        <v>208</v>
      </c>
      <c r="B386" s="32" t="s">
        <v>323</v>
      </c>
      <c r="C386" s="30" t="s">
        <v>767</v>
      </c>
      <c r="D386" s="30" t="s">
        <v>287</v>
      </c>
      <c r="E386" s="30" t="s">
        <v>117</v>
      </c>
      <c r="F386" s="30" t="s">
        <v>606</v>
      </c>
      <c r="G386" s="31">
        <v>274456</v>
      </c>
      <c r="H386" s="31">
        <v>274456</v>
      </c>
      <c r="I386" s="31">
        <v>274456</v>
      </c>
      <c r="J386" s="286">
        <v>274456</v>
      </c>
      <c r="K386" s="31">
        <v>274456</v>
      </c>
      <c r="L386" s="31">
        <v>274456</v>
      </c>
      <c r="M386" s="286"/>
      <c r="N386" s="31"/>
      <c r="O386" s="31"/>
      <c r="P386" s="286"/>
      <c r="Q386" s="31"/>
      <c r="R386" s="31"/>
      <c r="S386" s="287">
        <f t="shared" si="185"/>
        <v>0</v>
      </c>
      <c r="T386" s="287">
        <f t="shared" si="185"/>
        <v>0</v>
      </c>
      <c r="U386" s="287">
        <f t="shared" si="185"/>
        <v>0</v>
      </c>
      <c r="V386" s="287"/>
      <c r="W386" s="287"/>
      <c r="X386" s="287"/>
      <c r="Y386" s="287"/>
      <c r="Z386" s="287"/>
    </row>
    <row r="387" spans="1:26" ht="12.75" customHeight="1">
      <c r="A387" s="30" t="s">
        <v>209</v>
      </c>
      <c r="B387" s="32" t="s">
        <v>307</v>
      </c>
      <c r="C387" s="30" t="s">
        <v>767</v>
      </c>
      <c r="D387" s="30" t="s">
        <v>288</v>
      </c>
      <c r="E387" s="30"/>
      <c r="F387" s="30"/>
      <c r="G387" s="31">
        <f aca="true" t="shared" si="186" ref="G387:R388">G388</f>
        <v>26860500</v>
      </c>
      <c r="H387" s="31">
        <f t="shared" si="186"/>
        <v>21077750</v>
      </c>
      <c r="I387" s="31">
        <f t="shared" si="186"/>
        <v>19565000</v>
      </c>
      <c r="J387" s="286">
        <f t="shared" si="186"/>
        <v>24980000</v>
      </c>
      <c r="K387" s="31">
        <f t="shared" si="186"/>
        <v>19197250</v>
      </c>
      <c r="L387" s="31">
        <f t="shared" si="186"/>
        <v>17684500</v>
      </c>
      <c r="M387" s="286">
        <f t="shared" si="186"/>
        <v>1880500</v>
      </c>
      <c r="N387" s="31">
        <f t="shared" si="186"/>
        <v>1880500</v>
      </c>
      <c r="O387" s="31">
        <f t="shared" si="186"/>
        <v>1880500</v>
      </c>
      <c r="P387" s="286">
        <f t="shared" si="186"/>
        <v>0</v>
      </c>
      <c r="Q387" s="31">
        <f t="shared" si="186"/>
        <v>0</v>
      </c>
      <c r="R387" s="31">
        <f t="shared" si="186"/>
        <v>0</v>
      </c>
      <c r="S387" s="287">
        <f t="shared" si="185"/>
        <v>0</v>
      </c>
      <c r="T387" s="287">
        <f t="shared" si="185"/>
        <v>0</v>
      </c>
      <c r="U387" s="287">
        <f t="shared" si="185"/>
        <v>0</v>
      </c>
      <c r="V387" s="287"/>
      <c r="W387" s="287"/>
      <c r="X387" s="287"/>
      <c r="Y387" s="287"/>
      <c r="Z387" s="287"/>
    </row>
    <row r="388" spans="1:26" ht="26.25" customHeight="1">
      <c r="A388" s="30" t="s">
        <v>210</v>
      </c>
      <c r="B388" s="32" t="s">
        <v>17</v>
      </c>
      <c r="C388" s="30" t="s">
        <v>767</v>
      </c>
      <c r="D388" s="30" t="s">
        <v>288</v>
      </c>
      <c r="E388" s="30" t="s">
        <v>90</v>
      </c>
      <c r="F388" s="30"/>
      <c r="G388" s="31">
        <f t="shared" si="186"/>
        <v>26860500</v>
      </c>
      <c r="H388" s="31">
        <f t="shared" si="186"/>
        <v>21077750</v>
      </c>
      <c r="I388" s="31">
        <f t="shared" si="186"/>
        <v>19565000</v>
      </c>
      <c r="J388" s="286">
        <f t="shared" si="186"/>
        <v>24980000</v>
      </c>
      <c r="K388" s="31">
        <f t="shared" si="186"/>
        <v>19197250</v>
      </c>
      <c r="L388" s="31">
        <f t="shared" si="186"/>
        <v>17684500</v>
      </c>
      <c r="M388" s="286">
        <f t="shared" si="186"/>
        <v>1880500</v>
      </c>
      <c r="N388" s="31">
        <f t="shared" si="186"/>
        <v>1880500</v>
      </c>
      <c r="O388" s="31">
        <f t="shared" si="186"/>
        <v>1880500</v>
      </c>
      <c r="P388" s="286">
        <f t="shared" si="186"/>
        <v>0</v>
      </c>
      <c r="Q388" s="31">
        <f t="shared" si="186"/>
        <v>0</v>
      </c>
      <c r="R388" s="31">
        <f t="shared" si="186"/>
        <v>0</v>
      </c>
      <c r="S388" s="287">
        <f t="shared" si="185"/>
        <v>0</v>
      </c>
      <c r="T388" s="287">
        <f t="shared" si="185"/>
        <v>0</v>
      </c>
      <c r="U388" s="287">
        <f t="shared" si="185"/>
        <v>0</v>
      </c>
      <c r="V388" s="287"/>
      <c r="W388" s="287"/>
      <c r="X388" s="287"/>
      <c r="Y388" s="287"/>
      <c r="Z388" s="287"/>
    </row>
    <row r="389" spans="1:26" ht="26.25" customHeight="1">
      <c r="A389" s="30" t="s">
        <v>211</v>
      </c>
      <c r="B389" s="55" t="s">
        <v>529</v>
      </c>
      <c r="C389" s="30" t="s">
        <v>767</v>
      </c>
      <c r="D389" s="30" t="s">
        <v>288</v>
      </c>
      <c r="E389" s="30" t="s">
        <v>118</v>
      </c>
      <c r="F389" s="30"/>
      <c r="G389" s="31">
        <f aca="true" t="shared" si="187" ref="G389:R389">G390+G395+G407+G402+G414</f>
        <v>26860500</v>
      </c>
      <c r="H389" s="31">
        <f t="shared" si="187"/>
        <v>21077750</v>
      </c>
      <c r="I389" s="31">
        <f t="shared" si="187"/>
        <v>19565000</v>
      </c>
      <c r="J389" s="286">
        <f t="shared" si="187"/>
        <v>24980000</v>
      </c>
      <c r="K389" s="31">
        <f t="shared" si="187"/>
        <v>19197250</v>
      </c>
      <c r="L389" s="31">
        <f t="shared" si="187"/>
        <v>17684500</v>
      </c>
      <c r="M389" s="286">
        <f t="shared" si="187"/>
        <v>1880500</v>
      </c>
      <c r="N389" s="31">
        <f t="shared" si="187"/>
        <v>1880500</v>
      </c>
      <c r="O389" s="31">
        <f t="shared" si="187"/>
        <v>1880500</v>
      </c>
      <c r="P389" s="286">
        <f t="shared" si="187"/>
        <v>0</v>
      </c>
      <c r="Q389" s="31">
        <f t="shared" si="187"/>
        <v>0</v>
      </c>
      <c r="R389" s="31">
        <f t="shared" si="187"/>
        <v>0</v>
      </c>
      <c r="S389" s="287">
        <f t="shared" si="185"/>
        <v>0</v>
      </c>
      <c r="T389" s="287">
        <f t="shared" si="185"/>
        <v>0</v>
      </c>
      <c r="U389" s="287">
        <f t="shared" si="185"/>
        <v>0</v>
      </c>
      <c r="V389" s="287"/>
      <c r="W389" s="287"/>
      <c r="X389" s="287"/>
      <c r="Y389" s="287"/>
      <c r="Z389" s="287"/>
    </row>
    <row r="390" spans="1:26" ht="78.75" customHeight="1">
      <c r="A390" s="30" t="s">
        <v>212</v>
      </c>
      <c r="B390" s="32" t="s">
        <v>270</v>
      </c>
      <c r="C390" s="292" t="s">
        <v>767</v>
      </c>
      <c r="D390" s="292" t="s">
        <v>288</v>
      </c>
      <c r="E390" s="292" t="s">
        <v>119</v>
      </c>
      <c r="F390" s="292"/>
      <c r="G390" s="31">
        <f aca="true" t="shared" si="188" ref="G390:R390">G391+G393</f>
        <v>1880500</v>
      </c>
      <c r="H390" s="31">
        <f t="shared" si="188"/>
        <v>1880500</v>
      </c>
      <c r="I390" s="31">
        <f t="shared" si="188"/>
        <v>1880500</v>
      </c>
      <c r="J390" s="286">
        <f t="shared" si="188"/>
        <v>0</v>
      </c>
      <c r="K390" s="31">
        <f t="shared" si="188"/>
        <v>0</v>
      </c>
      <c r="L390" s="31">
        <f t="shared" si="188"/>
        <v>0</v>
      </c>
      <c r="M390" s="286">
        <f t="shared" si="188"/>
        <v>1880500</v>
      </c>
      <c r="N390" s="31">
        <f t="shared" si="188"/>
        <v>1880500</v>
      </c>
      <c r="O390" s="31">
        <f t="shared" si="188"/>
        <v>1880500</v>
      </c>
      <c r="P390" s="286">
        <f t="shared" si="188"/>
        <v>0</v>
      </c>
      <c r="Q390" s="31">
        <f t="shared" si="188"/>
        <v>0</v>
      </c>
      <c r="R390" s="31">
        <f t="shared" si="188"/>
        <v>0</v>
      </c>
      <c r="S390" s="287">
        <f t="shared" si="185"/>
        <v>0</v>
      </c>
      <c r="T390" s="287">
        <f t="shared" si="185"/>
        <v>0</v>
      </c>
      <c r="U390" s="287">
        <f t="shared" si="185"/>
        <v>0</v>
      </c>
      <c r="V390" s="287"/>
      <c r="W390" s="287"/>
      <c r="X390" s="287"/>
      <c r="Y390" s="287"/>
      <c r="Z390" s="287"/>
    </row>
    <row r="391" spans="1:26" ht="39.75" customHeight="1">
      <c r="A391" s="30" t="s">
        <v>213</v>
      </c>
      <c r="B391" s="32" t="s">
        <v>3</v>
      </c>
      <c r="C391" s="30" t="s">
        <v>767</v>
      </c>
      <c r="D391" s="30" t="s">
        <v>288</v>
      </c>
      <c r="E391" s="292" t="s">
        <v>119</v>
      </c>
      <c r="F391" s="30" t="s">
        <v>329</v>
      </c>
      <c r="G391" s="31">
        <f aca="true" t="shared" si="189" ref="G391:R391">G392</f>
        <v>1341700</v>
      </c>
      <c r="H391" s="31">
        <f t="shared" si="189"/>
        <v>1341700</v>
      </c>
      <c r="I391" s="31">
        <f t="shared" si="189"/>
        <v>1341700</v>
      </c>
      <c r="J391" s="286">
        <f t="shared" si="189"/>
        <v>0</v>
      </c>
      <c r="K391" s="31">
        <f t="shared" si="189"/>
        <v>0</v>
      </c>
      <c r="L391" s="31">
        <f t="shared" si="189"/>
        <v>0</v>
      </c>
      <c r="M391" s="286">
        <f t="shared" si="189"/>
        <v>1341700</v>
      </c>
      <c r="N391" s="31">
        <f t="shared" si="189"/>
        <v>1341700</v>
      </c>
      <c r="O391" s="31">
        <f t="shared" si="189"/>
        <v>1341700</v>
      </c>
      <c r="P391" s="286">
        <f t="shared" si="189"/>
        <v>0</v>
      </c>
      <c r="Q391" s="31">
        <f t="shared" si="189"/>
        <v>0</v>
      </c>
      <c r="R391" s="31">
        <f t="shared" si="189"/>
        <v>0</v>
      </c>
      <c r="S391" s="287">
        <f t="shared" si="185"/>
        <v>0</v>
      </c>
      <c r="T391" s="287">
        <f t="shared" si="185"/>
        <v>0</v>
      </c>
      <c r="U391" s="287">
        <f t="shared" si="185"/>
        <v>0</v>
      </c>
      <c r="V391" s="287"/>
      <c r="W391" s="287"/>
      <c r="X391" s="287"/>
      <c r="Y391" s="287"/>
      <c r="Z391" s="287"/>
    </row>
    <row r="392" spans="1:26" ht="12.75" customHeight="1">
      <c r="A392" s="30" t="s">
        <v>214</v>
      </c>
      <c r="B392" s="32" t="s">
        <v>27</v>
      </c>
      <c r="C392" s="30" t="s">
        <v>767</v>
      </c>
      <c r="D392" s="30" t="s">
        <v>288</v>
      </c>
      <c r="E392" s="292" t="s">
        <v>119</v>
      </c>
      <c r="F392" s="30" t="s">
        <v>346</v>
      </c>
      <c r="G392" s="31">
        <v>1341700</v>
      </c>
      <c r="H392" s="31">
        <v>1341700</v>
      </c>
      <c r="I392" s="31">
        <v>1341700</v>
      </c>
      <c r="J392" s="286"/>
      <c r="K392" s="31"/>
      <c r="L392" s="31"/>
      <c r="M392" s="286">
        <v>1341700</v>
      </c>
      <c r="N392" s="31">
        <v>1341700</v>
      </c>
      <c r="O392" s="31">
        <v>1341700</v>
      </c>
      <c r="P392" s="286"/>
      <c r="Q392" s="31"/>
      <c r="R392" s="31"/>
      <c r="S392" s="287">
        <f t="shared" si="185"/>
        <v>0</v>
      </c>
      <c r="T392" s="287">
        <f t="shared" si="185"/>
        <v>0</v>
      </c>
      <c r="U392" s="287">
        <f t="shared" si="185"/>
        <v>0</v>
      </c>
      <c r="V392" s="287"/>
      <c r="W392" s="287"/>
      <c r="X392" s="287"/>
      <c r="Y392" s="287"/>
      <c r="Z392" s="287"/>
    </row>
    <row r="393" spans="1:26" ht="39.75" customHeight="1">
      <c r="A393" s="30" t="s">
        <v>157</v>
      </c>
      <c r="B393" s="32" t="s">
        <v>913</v>
      </c>
      <c r="C393" s="319" t="s">
        <v>767</v>
      </c>
      <c r="D393" s="292" t="s">
        <v>288</v>
      </c>
      <c r="E393" s="292" t="s">
        <v>119</v>
      </c>
      <c r="F393" s="292" t="s">
        <v>142</v>
      </c>
      <c r="G393" s="31">
        <f aca="true" t="shared" si="190" ref="G393:R393">G394</f>
        <v>538800</v>
      </c>
      <c r="H393" s="31">
        <f t="shared" si="190"/>
        <v>538800</v>
      </c>
      <c r="I393" s="31">
        <f t="shared" si="190"/>
        <v>538800</v>
      </c>
      <c r="J393" s="286">
        <f t="shared" si="190"/>
        <v>0</v>
      </c>
      <c r="K393" s="31">
        <f t="shared" si="190"/>
        <v>0</v>
      </c>
      <c r="L393" s="31">
        <f t="shared" si="190"/>
        <v>0</v>
      </c>
      <c r="M393" s="286">
        <f t="shared" si="190"/>
        <v>538800</v>
      </c>
      <c r="N393" s="31">
        <f t="shared" si="190"/>
        <v>538800</v>
      </c>
      <c r="O393" s="31">
        <f t="shared" si="190"/>
        <v>538800</v>
      </c>
      <c r="P393" s="286">
        <f t="shared" si="190"/>
        <v>0</v>
      </c>
      <c r="Q393" s="31">
        <f t="shared" si="190"/>
        <v>0</v>
      </c>
      <c r="R393" s="31">
        <f t="shared" si="190"/>
        <v>0</v>
      </c>
      <c r="S393" s="287">
        <f t="shared" si="185"/>
        <v>0</v>
      </c>
      <c r="T393" s="287">
        <f t="shared" si="185"/>
        <v>0</v>
      </c>
      <c r="U393" s="287">
        <f t="shared" si="185"/>
        <v>0</v>
      </c>
      <c r="V393" s="287"/>
      <c r="W393" s="287"/>
      <c r="X393" s="287"/>
      <c r="Y393" s="287"/>
      <c r="Z393" s="287"/>
    </row>
    <row r="394" spans="1:26" ht="26.25" customHeight="1">
      <c r="A394" s="30" t="s">
        <v>158</v>
      </c>
      <c r="B394" s="32" t="s">
        <v>379</v>
      </c>
      <c r="C394" s="319" t="s">
        <v>767</v>
      </c>
      <c r="D394" s="292" t="s">
        <v>288</v>
      </c>
      <c r="E394" s="292" t="s">
        <v>119</v>
      </c>
      <c r="F394" s="292" t="s">
        <v>694</v>
      </c>
      <c r="G394" s="31">
        <v>538800</v>
      </c>
      <c r="H394" s="31">
        <v>538800</v>
      </c>
      <c r="I394" s="31">
        <v>538800</v>
      </c>
      <c r="J394" s="286"/>
      <c r="K394" s="31"/>
      <c r="L394" s="31"/>
      <c r="M394" s="286">
        <v>538800</v>
      </c>
      <c r="N394" s="31">
        <v>538800</v>
      </c>
      <c r="O394" s="31">
        <v>538800</v>
      </c>
      <c r="P394" s="286"/>
      <c r="Q394" s="31"/>
      <c r="R394" s="31"/>
      <c r="S394" s="287">
        <f t="shared" si="185"/>
        <v>0</v>
      </c>
      <c r="T394" s="287">
        <f t="shared" si="185"/>
        <v>0</v>
      </c>
      <c r="U394" s="287">
        <f t="shared" si="185"/>
        <v>0</v>
      </c>
      <c r="V394" s="287"/>
      <c r="W394" s="287"/>
      <c r="X394" s="287"/>
      <c r="Y394" s="287"/>
      <c r="Z394" s="287"/>
    </row>
    <row r="395" spans="1:26" ht="66" customHeight="1">
      <c r="A395" s="30" t="s">
        <v>571</v>
      </c>
      <c r="B395" s="32" t="s">
        <v>531</v>
      </c>
      <c r="C395" s="30" t="s">
        <v>767</v>
      </c>
      <c r="D395" s="30" t="s">
        <v>288</v>
      </c>
      <c r="E395" s="30" t="s">
        <v>120</v>
      </c>
      <c r="F395" s="30"/>
      <c r="G395" s="31">
        <f aca="true" t="shared" si="191" ref="G395:R395">G396+G398+G400</f>
        <v>5730000</v>
      </c>
      <c r="H395" s="31">
        <f t="shared" si="191"/>
        <v>5086750</v>
      </c>
      <c r="I395" s="31">
        <f t="shared" si="191"/>
        <v>4243500</v>
      </c>
      <c r="J395" s="286">
        <f t="shared" si="191"/>
        <v>5730000</v>
      </c>
      <c r="K395" s="31">
        <f t="shared" si="191"/>
        <v>5086750</v>
      </c>
      <c r="L395" s="31">
        <f t="shared" si="191"/>
        <v>4243500</v>
      </c>
      <c r="M395" s="286">
        <f t="shared" si="191"/>
        <v>0</v>
      </c>
      <c r="N395" s="31">
        <f t="shared" si="191"/>
        <v>0</v>
      </c>
      <c r="O395" s="31">
        <f t="shared" si="191"/>
        <v>0</v>
      </c>
      <c r="P395" s="286">
        <f t="shared" si="191"/>
        <v>0</v>
      </c>
      <c r="Q395" s="31">
        <f t="shared" si="191"/>
        <v>0</v>
      </c>
      <c r="R395" s="31">
        <f t="shared" si="191"/>
        <v>0</v>
      </c>
      <c r="S395" s="287">
        <f t="shared" si="185"/>
        <v>0</v>
      </c>
      <c r="T395" s="287">
        <f t="shared" si="185"/>
        <v>0</v>
      </c>
      <c r="U395" s="287">
        <f t="shared" si="185"/>
        <v>0</v>
      </c>
      <c r="V395" s="287"/>
      <c r="W395" s="287"/>
      <c r="X395" s="287"/>
      <c r="Y395" s="287"/>
      <c r="Z395" s="287"/>
    </row>
    <row r="396" spans="1:26" ht="39.75" customHeight="1">
      <c r="A396" s="30" t="s">
        <v>572</v>
      </c>
      <c r="B396" s="32" t="s">
        <v>3</v>
      </c>
      <c r="C396" s="30" t="s">
        <v>767</v>
      </c>
      <c r="D396" s="30" t="s">
        <v>288</v>
      </c>
      <c r="E396" s="30" t="s">
        <v>120</v>
      </c>
      <c r="F396" s="33" t="s">
        <v>329</v>
      </c>
      <c r="G396" s="31">
        <f aca="true" t="shared" si="192" ref="G396:R396">G397</f>
        <v>4578890</v>
      </c>
      <c r="H396" s="31">
        <f t="shared" si="192"/>
        <v>4064418</v>
      </c>
      <c r="I396" s="31">
        <f t="shared" si="192"/>
        <v>3349946</v>
      </c>
      <c r="J396" s="286">
        <f t="shared" si="192"/>
        <v>4578890</v>
      </c>
      <c r="K396" s="31">
        <f t="shared" si="192"/>
        <v>4064418</v>
      </c>
      <c r="L396" s="31">
        <f t="shared" si="192"/>
        <v>3349946</v>
      </c>
      <c r="M396" s="286">
        <f t="shared" si="192"/>
        <v>0</v>
      </c>
      <c r="N396" s="31">
        <f t="shared" si="192"/>
        <v>0</v>
      </c>
      <c r="O396" s="31">
        <f t="shared" si="192"/>
        <v>0</v>
      </c>
      <c r="P396" s="286">
        <f t="shared" si="192"/>
        <v>0</v>
      </c>
      <c r="Q396" s="31">
        <f t="shared" si="192"/>
        <v>0</v>
      </c>
      <c r="R396" s="31">
        <f t="shared" si="192"/>
        <v>0</v>
      </c>
      <c r="S396" s="287">
        <f t="shared" si="185"/>
        <v>0</v>
      </c>
      <c r="T396" s="287">
        <f t="shared" si="185"/>
        <v>0</v>
      </c>
      <c r="U396" s="287">
        <f t="shared" si="185"/>
        <v>0</v>
      </c>
      <c r="V396" s="287"/>
      <c r="W396" s="287"/>
      <c r="X396" s="287"/>
      <c r="Y396" s="287"/>
      <c r="Z396" s="287"/>
    </row>
    <row r="397" spans="1:26" ht="12.75" customHeight="1">
      <c r="A397" s="30" t="s">
        <v>573</v>
      </c>
      <c r="B397" s="32" t="s">
        <v>27</v>
      </c>
      <c r="C397" s="30" t="s">
        <v>767</v>
      </c>
      <c r="D397" s="30" t="s">
        <v>288</v>
      </c>
      <c r="E397" s="30" t="s">
        <v>120</v>
      </c>
      <c r="F397" s="33" t="s">
        <v>346</v>
      </c>
      <c r="G397" s="31">
        <v>4578890</v>
      </c>
      <c r="H397" s="31">
        <v>4064418</v>
      </c>
      <c r="I397" s="31">
        <v>3349946</v>
      </c>
      <c r="J397" s="286">
        <v>4578890</v>
      </c>
      <c r="K397" s="31">
        <v>4064418</v>
      </c>
      <c r="L397" s="31">
        <v>3349946</v>
      </c>
      <c r="M397" s="286"/>
      <c r="N397" s="31"/>
      <c r="O397" s="31"/>
      <c r="P397" s="286"/>
      <c r="Q397" s="31"/>
      <c r="R397" s="31"/>
      <c r="S397" s="287">
        <f t="shared" si="185"/>
        <v>0</v>
      </c>
      <c r="T397" s="287">
        <f t="shared" si="185"/>
        <v>0</v>
      </c>
      <c r="U397" s="287">
        <f t="shared" si="185"/>
        <v>0</v>
      </c>
      <c r="V397" s="287"/>
      <c r="W397" s="287"/>
      <c r="X397" s="287"/>
      <c r="Y397" s="287"/>
      <c r="Z397" s="287"/>
    </row>
    <row r="398" spans="1:26" ht="39.75" customHeight="1">
      <c r="A398" s="30" t="s">
        <v>574</v>
      </c>
      <c r="B398" s="32" t="s">
        <v>913</v>
      </c>
      <c r="C398" s="30" t="s">
        <v>767</v>
      </c>
      <c r="D398" s="30" t="s">
        <v>288</v>
      </c>
      <c r="E398" s="30" t="s">
        <v>120</v>
      </c>
      <c r="F398" s="33" t="s">
        <v>142</v>
      </c>
      <c r="G398" s="31">
        <f aca="true" t="shared" si="193" ref="G398:R398">G399</f>
        <v>1150110</v>
      </c>
      <c r="H398" s="31">
        <f t="shared" si="193"/>
        <v>1021332</v>
      </c>
      <c r="I398" s="31">
        <f t="shared" si="193"/>
        <v>892554</v>
      </c>
      <c r="J398" s="286">
        <f t="shared" si="193"/>
        <v>1150110</v>
      </c>
      <c r="K398" s="31">
        <f t="shared" si="193"/>
        <v>1021332</v>
      </c>
      <c r="L398" s="31">
        <f t="shared" si="193"/>
        <v>892554</v>
      </c>
      <c r="M398" s="286">
        <f t="shared" si="193"/>
        <v>0</v>
      </c>
      <c r="N398" s="31">
        <f t="shared" si="193"/>
        <v>0</v>
      </c>
      <c r="O398" s="31">
        <f t="shared" si="193"/>
        <v>0</v>
      </c>
      <c r="P398" s="286">
        <f t="shared" si="193"/>
        <v>0</v>
      </c>
      <c r="Q398" s="31">
        <f t="shared" si="193"/>
        <v>0</v>
      </c>
      <c r="R398" s="31">
        <f t="shared" si="193"/>
        <v>0</v>
      </c>
      <c r="S398" s="287">
        <f t="shared" si="185"/>
        <v>0</v>
      </c>
      <c r="T398" s="287">
        <f t="shared" si="185"/>
        <v>0</v>
      </c>
      <c r="U398" s="287">
        <f t="shared" si="185"/>
        <v>0</v>
      </c>
      <c r="V398" s="287"/>
      <c r="W398" s="287"/>
      <c r="X398" s="287"/>
      <c r="Y398" s="287"/>
      <c r="Z398" s="287"/>
    </row>
    <row r="399" spans="1:26" ht="26.25" customHeight="1">
      <c r="A399" s="30" t="s">
        <v>215</v>
      </c>
      <c r="B399" s="32" t="s">
        <v>379</v>
      </c>
      <c r="C399" s="30" t="s">
        <v>767</v>
      </c>
      <c r="D399" s="30" t="s">
        <v>288</v>
      </c>
      <c r="E399" s="30" t="s">
        <v>120</v>
      </c>
      <c r="F399" s="33" t="s">
        <v>694</v>
      </c>
      <c r="G399" s="31">
        <v>1150110</v>
      </c>
      <c r="H399" s="31">
        <v>1021332</v>
      </c>
      <c r="I399" s="31">
        <v>892554</v>
      </c>
      <c r="J399" s="286">
        <v>1150110</v>
      </c>
      <c r="K399" s="31">
        <v>1021332</v>
      </c>
      <c r="L399" s="31">
        <v>892554</v>
      </c>
      <c r="M399" s="286"/>
      <c r="N399" s="31"/>
      <c r="O399" s="31"/>
      <c r="P399" s="286"/>
      <c r="Q399" s="31"/>
      <c r="R399" s="31"/>
      <c r="S399" s="287">
        <f t="shared" si="185"/>
        <v>0</v>
      </c>
      <c r="T399" s="287">
        <f t="shared" si="185"/>
        <v>0</v>
      </c>
      <c r="U399" s="287">
        <f t="shared" si="185"/>
        <v>0</v>
      </c>
      <c r="V399" s="287"/>
      <c r="W399" s="287"/>
      <c r="X399" s="287"/>
      <c r="Y399" s="287"/>
      <c r="Z399" s="287"/>
    </row>
    <row r="400" spans="1:26" ht="12.75" customHeight="1">
      <c r="A400" s="30" t="s">
        <v>216</v>
      </c>
      <c r="B400" s="32" t="s">
        <v>30</v>
      </c>
      <c r="C400" s="30" t="s">
        <v>767</v>
      </c>
      <c r="D400" s="30" t="s">
        <v>288</v>
      </c>
      <c r="E400" s="30" t="s">
        <v>120</v>
      </c>
      <c r="F400" s="33" t="s">
        <v>29</v>
      </c>
      <c r="G400" s="31">
        <f aca="true" t="shared" si="194" ref="G400:R400">G401</f>
        <v>1000</v>
      </c>
      <c r="H400" s="31">
        <f t="shared" si="194"/>
        <v>1000</v>
      </c>
      <c r="I400" s="31">
        <f t="shared" si="194"/>
        <v>1000</v>
      </c>
      <c r="J400" s="286">
        <f t="shared" si="194"/>
        <v>1000</v>
      </c>
      <c r="K400" s="31">
        <f t="shared" si="194"/>
        <v>1000</v>
      </c>
      <c r="L400" s="31">
        <f t="shared" si="194"/>
        <v>1000</v>
      </c>
      <c r="M400" s="286">
        <f t="shared" si="194"/>
        <v>0</v>
      </c>
      <c r="N400" s="31">
        <f t="shared" si="194"/>
        <v>0</v>
      </c>
      <c r="O400" s="31">
        <f t="shared" si="194"/>
        <v>0</v>
      </c>
      <c r="P400" s="286">
        <f t="shared" si="194"/>
        <v>0</v>
      </c>
      <c r="Q400" s="31">
        <f t="shared" si="194"/>
        <v>0</v>
      </c>
      <c r="R400" s="31">
        <f t="shared" si="194"/>
        <v>0</v>
      </c>
      <c r="S400" s="287">
        <f t="shared" si="185"/>
        <v>0</v>
      </c>
      <c r="T400" s="287">
        <f t="shared" si="185"/>
        <v>0</v>
      </c>
      <c r="U400" s="287">
        <f t="shared" si="185"/>
        <v>0</v>
      </c>
      <c r="V400" s="287"/>
      <c r="W400" s="287"/>
      <c r="X400" s="287"/>
      <c r="Y400" s="287"/>
      <c r="Z400" s="287"/>
    </row>
    <row r="401" spans="1:26" ht="12.75" customHeight="1">
      <c r="A401" s="30" t="s">
        <v>217</v>
      </c>
      <c r="B401" s="32" t="s">
        <v>31</v>
      </c>
      <c r="C401" s="30" t="s">
        <v>767</v>
      </c>
      <c r="D401" s="30" t="s">
        <v>288</v>
      </c>
      <c r="E401" s="30" t="s">
        <v>120</v>
      </c>
      <c r="F401" s="33" t="s">
        <v>28</v>
      </c>
      <c r="G401" s="31">
        <v>1000</v>
      </c>
      <c r="H401" s="31">
        <v>1000</v>
      </c>
      <c r="I401" s="31">
        <v>1000</v>
      </c>
      <c r="J401" s="286">
        <v>1000</v>
      </c>
      <c r="K401" s="31">
        <v>1000</v>
      </c>
      <c r="L401" s="31">
        <v>1000</v>
      </c>
      <c r="M401" s="286"/>
      <c r="N401" s="31"/>
      <c r="O401" s="31"/>
      <c r="P401" s="286"/>
      <c r="Q401" s="31"/>
      <c r="R401" s="31"/>
      <c r="S401" s="287">
        <f t="shared" si="185"/>
        <v>0</v>
      </c>
      <c r="T401" s="287">
        <f t="shared" si="185"/>
        <v>0</v>
      </c>
      <c r="U401" s="287">
        <f t="shared" si="185"/>
        <v>0</v>
      </c>
      <c r="V401" s="287"/>
      <c r="W401" s="287"/>
      <c r="X401" s="287"/>
      <c r="Y401" s="287"/>
      <c r="Z401" s="287"/>
    </row>
    <row r="402" spans="1:26" ht="66" customHeight="1">
      <c r="A402" s="30" t="s">
        <v>218</v>
      </c>
      <c r="B402" s="32" t="s">
        <v>1046</v>
      </c>
      <c r="C402" s="30" t="s">
        <v>767</v>
      </c>
      <c r="D402" s="30" t="s">
        <v>288</v>
      </c>
      <c r="E402" s="30" t="s">
        <v>1047</v>
      </c>
      <c r="F402" s="30"/>
      <c r="G402" s="31">
        <f aca="true" t="shared" si="195" ref="G402:R402">G403+G405</f>
        <v>650000</v>
      </c>
      <c r="H402" s="31">
        <f t="shared" si="195"/>
        <v>534376</v>
      </c>
      <c r="I402" s="31">
        <f t="shared" si="195"/>
        <v>518752</v>
      </c>
      <c r="J402" s="286">
        <f t="shared" si="195"/>
        <v>650000</v>
      </c>
      <c r="K402" s="31">
        <f t="shared" si="195"/>
        <v>534376</v>
      </c>
      <c r="L402" s="31">
        <f t="shared" si="195"/>
        <v>518752</v>
      </c>
      <c r="M402" s="286">
        <f t="shared" si="195"/>
        <v>0</v>
      </c>
      <c r="N402" s="31">
        <f t="shared" si="195"/>
        <v>0</v>
      </c>
      <c r="O402" s="31">
        <f t="shared" si="195"/>
        <v>0</v>
      </c>
      <c r="P402" s="286">
        <f t="shared" si="195"/>
        <v>0</v>
      </c>
      <c r="Q402" s="31">
        <f t="shared" si="195"/>
        <v>0</v>
      </c>
      <c r="R402" s="31">
        <f t="shared" si="195"/>
        <v>0</v>
      </c>
      <c r="S402" s="287">
        <f t="shared" si="185"/>
        <v>0</v>
      </c>
      <c r="T402" s="287">
        <f t="shared" si="185"/>
        <v>0</v>
      </c>
      <c r="U402" s="287">
        <f t="shared" si="185"/>
        <v>0</v>
      </c>
      <c r="V402" s="287"/>
      <c r="W402" s="287"/>
      <c r="X402" s="287"/>
      <c r="Y402" s="287"/>
      <c r="Z402" s="287"/>
    </row>
    <row r="403" spans="1:26" ht="39.75" customHeight="1">
      <c r="A403" s="30" t="s">
        <v>219</v>
      </c>
      <c r="B403" s="32" t="s">
        <v>3</v>
      </c>
      <c r="C403" s="30" t="s">
        <v>767</v>
      </c>
      <c r="D403" s="30" t="s">
        <v>288</v>
      </c>
      <c r="E403" s="30" t="s">
        <v>1047</v>
      </c>
      <c r="F403" s="33" t="s">
        <v>329</v>
      </c>
      <c r="G403" s="31">
        <f aca="true" t="shared" si="196" ref="G403:R403">G404</f>
        <v>624960</v>
      </c>
      <c r="H403" s="31">
        <f t="shared" si="196"/>
        <v>509336</v>
      </c>
      <c r="I403" s="31">
        <f t="shared" si="196"/>
        <v>493712</v>
      </c>
      <c r="J403" s="286">
        <f t="shared" si="196"/>
        <v>624960</v>
      </c>
      <c r="K403" s="31">
        <f t="shared" si="196"/>
        <v>509336</v>
      </c>
      <c r="L403" s="31">
        <f t="shared" si="196"/>
        <v>493712</v>
      </c>
      <c r="M403" s="286">
        <f t="shared" si="196"/>
        <v>0</v>
      </c>
      <c r="N403" s="31">
        <f t="shared" si="196"/>
        <v>0</v>
      </c>
      <c r="O403" s="31">
        <f t="shared" si="196"/>
        <v>0</v>
      </c>
      <c r="P403" s="286">
        <f t="shared" si="196"/>
        <v>0</v>
      </c>
      <c r="Q403" s="31">
        <f t="shared" si="196"/>
        <v>0</v>
      </c>
      <c r="R403" s="31">
        <f t="shared" si="196"/>
        <v>0</v>
      </c>
      <c r="S403" s="287">
        <f t="shared" si="185"/>
        <v>0</v>
      </c>
      <c r="T403" s="287">
        <f t="shared" si="185"/>
        <v>0</v>
      </c>
      <c r="U403" s="287">
        <f t="shared" si="185"/>
        <v>0</v>
      </c>
      <c r="V403" s="287"/>
      <c r="W403" s="287"/>
      <c r="X403" s="287"/>
      <c r="Y403" s="287"/>
      <c r="Z403" s="287"/>
    </row>
    <row r="404" spans="1:26" ht="12.75" customHeight="1">
      <c r="A404" s="30" t="s">
        <v>220</v>
      </c>
      <c r="B404" s="32" t="s">
        <v>4</v>
      </c>
      <c r="C404" s="30" t="s">
        <v>767</v>
      </c>
      <c r="D404" s="30" t="s">
        <v>288</v>
      </c>
      <c r="E404" s="30" t="s">
        <v>1047</v>
      </c>
      <c r="F404" s="30" t="s">
        <v>338</v>
      </c>
      <c r="G404" s="31">
        <v>624960</v>
      </c>
      <c r="H404" s="31">
        <v>509336</v>
      </c>
      <c r="I404" s="31">
        <v>493712</v>
      </c>
      <c r="J404" s="286">
        <v>624960</v>
      </c>
      <c r="K404" s="31">
        <v>509336</v>
      </c>
      <c r="L404" s="31">
        <v>493712</v>
      </c>
      <c r="M404" s="286"/>
      <c r="N404" s="31"/>
      <c r="O404" s="31"/>
      <c r="P404" s="286"/>
      <c r="Q404" s="31"/>
      <c r="R404" s="31"/>
      <c r="S404" s="287">
        <f t="shared" si="185"/>
        <v>0</v>
      </c>
      <c r="T404" s="287">
        <f t="shared" si="185"/>
        <v>0</v>
      </c>
      <c r="U404" s="287">
        <f t="shared" si="185"/>
        <v>0</v>
      </c>
      <c r="V404" s="287"/>
      <c r="W404" s="287"/>
      <c r="X404" s="287"/>
      <c r="Y404" s="287"/>
      <c r="Z404" s="287"/>
    </row>
    <row r="405" spans="1:26" ht="39.75" customHeight="1">
      <c r="A405" s="30" t="s">
        <v>1235</v>
      </c>
      <c r="B405" s="32" t="s">
        <v>913</v>
      </c>
      <c r="C405" s="30" t="s">
        <v>767</v>
      </c>
      <c r="D405" s="30" t="s">
        <v>288</v>
      </c>
      <c r="E405" s="30" t="s">
        <v>1047</v>
      </c>
      <c r="F405" s="30" t="s">
        <v>142</v>
      </c>
      <c r="G405" s="31">
        <f aca="true" t="shared" si="197" ref="G405:R405">G406</f>
        <v>25040</v>
      </c>
      <c r="H405" s="31">
        <f t="shared" si="197"/>
        <v>25040</v>
      </c>
      <c r="I405" s="31">
        <f t="shared" si="197"/>
        <v>25040</v>
      </c>
      <c r="J405" s="286">
        <f t="shared" si="197"/>
        <v>25040</v>
      </c>
      <c r="K405" s="31">
        <f t="shared" si="197"/>
        <v>25040</v>
      </c>
      <c r="L405" s="31">
        <f t="shared" si="197"/>
        <v>25040</v>
      </c>
      <c r="M405" s="286">
        <f t="shared" si="197"/>
        <v>0</v>
      </c>
      <c r="N405" s="31">
        <f t="shared" si="197"/>
        <v>0</v>
      </c>
      <c r="O405" s="31">
        <f t="shared" si="197"/>
        <v>0</v>
      </c>
      <c r="P405" s="286">
        <f t="shared" si="197"/>
        <v>0</v>
      </c>
      <c r="Q405" s="31">
        <f t="shared" si="197"/>
        <v>0</v>
      </c>
      <c r="R405" s="31">
        <f t="shared" si="197"/>
        <v>0</v>
      </c>
      <c r="S405" s="287">
        <f t="shared" si="185"/>
        <v>0</v>
      </c>
      <c r="T405" s="287">
        <f t="shared" si="185"/>
        <v>0</v>
      </c>
      <c r="U405" s="287">
        <f t="shared" si="185"/>
        <v>0</v>
      </c>
      <c r="V405" s="287"/>
      <c r="W405" s="287"/>
      <c r="X405" s="287"/>
      <c r="Y405" s="287"/>
      <c r="Z405" s="287"/>
    </row>
    <row r="406" spans="1:26" ht="26.25" customHeight="1">
      <c r="A406" s="30" t="s">
        <v>1236</v>
      </c>
      <c r="B406" s="32" t="s">
        <v>379</v>
      </c>
      <c r="C406" s="30" t="s">
        <v>767</v>
      </c>
      <c r="D406" s="30" t="s">
        <v>288</v>
      </c>
      <c r="E406" s="30" t="s">
        <v>1047</v>
      </c>
      <c r="F406" s="30" t="s">
        <v>694</v>
      </c>
      <c r="G406" s="31">
        <v>25040</v>
      </c>
      <c r="H406" s="31">
        <v>25040</v>
      </c>
      <c r="I406" s="31">
        <v>25040</v>
      </c>
      <c r="J406" s="286">
        <v>25040</v>
      </c>
      <c r="K406" s="31">
        <v>25040</v>
      </c>
      <c r="L406" s="31">
        <v>25040</v>
      </c>
      <c r="M406" s="286"/>
      <c r="N406" s="31"/>
      <c r="O406" s="31"/>
      <c r="P406" s="286"/>
      <c r="Q406" s="31"/>
      <c r="R406" s="31"/>
      <c r="S406" s="287">
        <f t="shared" si="185"/>
        <v>0</v>
      </c>
      <c r="T406" s="287">
        <f t="shared" si="185"/>
        <v>0</v>
      </c>
      <c r="U406" s="287">
        <f t="shared" si="185"/>
        <v>0</v>
      </c>
      <c r="V406" s="287"/>
      <c r="W406" s="287"/>
      <c r="X406" s="287"/>
      <c r="Y406" s="287"/>
      <c r="Z406" s="287"/>
    </row>
    <row r="407" spans="1:26" ht="66" customHeight="1">
      <c r="A407" s="30" t="s">
        <v>1237</v>
      </c>
      <c r="B407" s="32" t="s">
        <v>426</v>
      </c>
      <c r="C407" s="30" t="s">
        <v>767</v>
      </c>
      <c r="D407" s="30" t="s">
        <v>288</v>
      </c>
      <c r="E407" s="30" t="s">
        <v>121</v>
      </c>
      <c r="F407" s="30"/>
      <c r="G407" s="31">
        <f aca="true" t="shared" si="198" ref="G407:R407">G408+G410+G412</f>
        <v>18520000</v>
      </c>
      <c r="H407" s="31">
        <f t="shared" si="198"/>
        <v>13496124</v>
      </c>
      <c r="I407" s="31">
        <f t="shared" si="198"/>
        <v>12842248</v>
      </c>
      <c r="J407" s="286">
        <f t="shared" si="198"/>
        <v>18520000</v>
      </c>
      <c r="K407" s="31">
        <f t="shared" si="198"/>
        <v>13496124</v>
      </c>
      <c r="L407" s="31">
        <f t="shared" si="198"/>
        <v>12842248</v>
      </c>
      <c r="M407" s="286">
        <f t="shared" si="198"/>
        <v>0</v>
      </c>
      <c r="N407" s="31">
        <f t="shared" si="198"/>
        <v>0</v>
      </c>
      <c r="O407" s="31">
        <f t="shared" si="198"/>
        <v>0</v>
      </c>
      <c r="P407" s="286">
        <f t="shared" si="198"/>
        <v>0</v>
      </c>
      <c r="Q407" s="31">
        <f t="shared" si="198"/>
        <v>0</v>
      </c>
      <c r="R407" s="31">
        <f t="shared" si="198"/>
        <v>0</v>
      </c>
      <c r="S407" s="287">
        <f t="shared" si="185"/>
        <v>0</v>
      </c>
      <c r="T407" s="287">
        <f t="shared" si="185"/>
        <v>0</v>
      </c>
      <c r="U407" s="287">
        <f t="shared" si="185"/>
        <v>0</v>
      </c>
      <c r="V407" s="287"/>
      <c r="W407" s="287"/>
      <c r="X407" s="287"/>
      <c r="Y407" s="287"/>
      <c r="Z407" s="287"/>
    </row>
    <row r="408" spans="1:26" ht="39.75" customHeight="1">
      <c r="A408" s="30" t="s">
        <v>385</v>
      </c>
      <c r="B408" s="32" t="s">
        <v>3</v>
      </c>
      <c r="C408" s="30" t="s">
        <v>767</v>
      </c>
      <c r="D408" s="30" t="s">
        <v>288</v>
      </c>
      <c r="E408" s="30" t="s">
        <v>121</v>
      </c>
      <c r="F408" s="30" t="s">
        <v>329</v>
      </c>
      <c r="G408" s="31">
        <f aca="true" t="shared" si="199" ref="G408:R408">G409</f>
        <v>16717680</v>
      </c>
      <c r="H408" s="31">
        <f t="shared" si="199"/>
        <v>11942736</v>
      </c>
      <c r="I408" s="31">
        <f t="shared" si="199"/>
        <v>11536512</v>
      </c>
      <c r="J408" s="286">
        <f t="shared" si="199"/>
        <v>16717680</v>
      </c>
      <c r="K408" s="31">
        <f t="shared" si="199"/>
        <v>11942736</v>
      </c>
      <c r="L408" s="31">
        <f t="shared" si="199"/>
        <v>11536512</v>
      </c>
      <c r="M408" s="286">
        <f t="shared" si="199"/>
        <v>0</v>
      </c>
      <c r="N408" s="31">
        <f t="shared" si="199"/>
        <v>0</v>
      </c>
      <c r="O408" s="31">
        <f t="shared" si="199"/>
        <v>0</v>
      </c>
      <c r="P408" s="286">
        <f t="shared" si="199"/>
        <v>0</v>
      </c>
      <c r="Q408" s="31">
        <f t="shared" si="199"/>
        <v>0</v>
      </c>
      <c r="R408" s="31">
        <f t="shared" si="199"/>
        <v>0</v>
      </c>
      <c r="S408" s="287">
        <f t="shared" si="185"/>
        <v>0</v>
      </c>
      <c r="T408" s="287">
        <f t="shared" si="185"/>
        <v>0</v>
      </c>
      <c r="U408" s="287">
        <f t="shared" si="185"/>
        <v>0</v>
      </c>
      <c r="V408" s="287"/>
      <c r="W408" s="287"/>
      <c r="X408" s="287"/>
      <c r="Y408" s="287"/>
      <c r="Z408" s="287"/>
    </row>
    <row r="409" spans="1:26" ht="12.75" customHeight="1">
      <c r="A409" s="30" t="s">
        <v>386</v>
      </c>
      <c r="B409" s="32" t="s">
        <v>4</v>
      </c>
      <c r="C409" s="30" t="s">
        <v>767</v>
      </c>
      <c r="D409" s="30" t="s">
        <v>288</v>
      </c>
      <c r="E409" s="30" t="s">
        <v>121</v>
      </c>
      <c r="F409" s="30" t="s">
        <v>338</v>
      </c>
      <c r="G409" s="31">
        <v>16717680</v>
      </c>
      <c r="H409" s="31">
        <v>11942736</v>
      </c>
      <c r="I409" s="31">
        <v>11536512</v>
      </c>
      <c r="J409" s="286">
        <v>16717680</v>
      </c>
      <c r="K409" s="31">
        <f>15442736-3500000</f>
        <v>11942736</v>
      </c>
      <c r="L409" s="31">
        <f>15036512-3500000</f>
        <v>11536512</v>
      </c>
      <c r="M409" s="286"/>
      <c r="N409" s="31"/>
      <c r="O409" s="31"/>
      <c r="P409" s="286"/>
      <c r="Q409" s="31"/>
      <c r="R409" s="31"/>
      <c r="S409" s="287">
        <f t="shared" si="185"/>
        <v>0</v>
      </c>
      <c r="T409" s="287">
        <f t="shared" si="185"/>
        <v>0</v>
      </c>
      <c r="U409" s="287">
        <f t="shared" si="185"/>
        <v>0</v>
      </c>
      <c r="V409" s="287"/>
      <c r="W409" s="287"/>
      <c r="X409" s="287"/>
      <c r="Y409" s="287"/>
      <c r="Z409" s="287"/>
    </row>
    <row r="410" spans="1:26" ht="39.75" customHeight="1">
      <c r="A410" s="30" t="s">
        <v>387</v>
      </c>
      <c r="B410" s="32" t="s">
        <v>913</v>
      </c>
      <c r="C410" s="30" t="s">
        <v>767</v>
      </c>
      <c r="D410" s="30" t="s">
        <v>288</v>
      </c>
      <c r="E410" s="30" t="s">
        <v>121</v>
      </c>
      <c r="F410" s="33" t="s">
        <v>142</v>
      </c>
      <c r="G410" s="31">
        <f aca="true" t="shared" si="200" ref="G410:R410">G411</f>
        <v>1799320</v>
      </c>
      <c r="H410" s="31">
        <f t="shared" si="200"/>
        <v>1550388</v>
      </c>
      <c r="I410" s="31">
        <f t="shared" si="200"/>
        <v>1302736</v>
      </c>
      <c r="J410" s="286">
        <f t="shared" si="200"/>
        <v>1799320</v>
      </c>
      <c r="K410" s="31">
        <f t="shared" si="200"/>
        <v>1550388</v>
      </c>
      <c r="L410" s="31">
        <f t="shared" si="200"/>
        <v>1302736</v>
      </c>
      <c r="M410" s="286">
        <f t="shared" si="200"/>
        <v>0</v>
      </c>
      <c r="N410" s="31">
        <f t="shared" si="200"/>
        <v>0</v>
      </c>
      <c r="O410" s="31">
        <f t="shared" si="200"/>
        <v>0</v>
      </c>
      <c r="P410" s="286">
        <f t="shared" si="200"/>
        <v>0</v>
      </c>
      <c r="Q410" s="31">
        <f t="shared" si="200"/>
        <v>0</v>
      </c>
      <c r="R410" s="31">
        <f t="shared" si="200"/>
        <v>0</v>
      </c>
      <c r="S410" s="287">
        <f t="shared" si="185"/>
        <v>0</v>
      </c>
      <c r="T410" s="287">
        <f t="shared" si="185"/>
        <v>0</v>
      </c>
      <c r="U410" s="287">
        <f t="shared" si="185"/>
        <v>0</v>
      </c>
      <c r="V410" s="287"/>
      <c r="W410" s="287"/>
      <c r="X410" s="287"/>
      <c r="Y410" s="287"/>
      <c r="Z410" s="287"/>
    </row>
    <row r="411" spans="1:26" ht="26.25" customHeight="1">
      <c r="A411" s="30" t="s">
        <v>221</v>
      </c>
      <c r="B411" s="32" t="s">
        <v>379</v>
      </c>
      <c r="C411" s="30" t="s">
        <v>767</v>
      </c>
      <c r="D411" s="30" t="s">
        <v>288</v>
      </c>
      <c r="E411" s="30" t="s">
        <v>121</v>
      </c>
      <c r="F411" s="33" t="s">
        <v>694</v>
      </c>
      <c r="G411" s="31">
        <v>1799320</v>
      </c>
      <c r="H411" s="31">
        <v>1550388</v>
      </c>
      <c r="I411" s="31">
        <v>1302736</v>
      </c>
      <c r="J411" s="286">
        <v>1799320</v>
      </c>
      <c r="K411" s="31">
        <v>1550388</v>
      </c>
      <c r="L411" s="31">
        <v>1302736</v>
      </c>
      <c r="M411" s="286"/>
      <c r="N411" s="31"/>
      <c r="O411" s="31"/>
      <c r="P411" s="286"/>
      <c r="Q411" s="31"/>
      <c r="R411" s="31"/>
      <c r="S411" s="287">
        <f t="shared" si="185"/>
        <v>0</v>
      </c>
      <c r="T411" s="287">
        <f t="shared" si="185"/>
        <v>0</v>
      </c>
      <c r="U411" s="287">
        <f t="shared" si="185"/>
        <v>0</v>
      </c>
      <c r="V411" s="287"/>
      <c r="W411" s="287"/>
      <c r="X411" s="287"/>
      <c r="Y411" s="287"/>
      <c r="Z411" s="287"/>
    </row>
    <row r="412" spans="1:26" ht="12.75" customHeight="1">
      <c r="A412" s="30" t="s">
        <v>222</v>
      </c>
      <c r="B412" s="32" t="s">
        <v>30</v>
      </c>
      <c r="C412" s="30" t="s">
        <v>767</v>
      </c>
      <c r="D412" s="30" t="s">
        <v>288</v>
      </c>
      <c r="E412" s="30" t="s">
        <v>121</v>
      </c>
      <c r="F412" s="30" t="s">
        <v>29</v>
      </c>
      <c r="G412" s="31">
        <f aca="true" t="shared" si="201" ref="G412:R412">G413</f>
        <v>3000</v>
      </c>
      <c r="H412" s="31">
        <f t="shared" si="201"/>
        <v>3000</v>
      </c>
      <c r="I412" s="31">
        <f t="shared" si="201"/>
        <v>3000</v>
      </c>
      <c r="J412" s="286">
        <f t="shared" si="201"/>
        <v>3000</v>
      </c>
      <c r="K412" s="31">
        <f t="shared" si="201"/>
        <v>3000</v>
      </c>
      <c r="L412" s="31">
        <f t="shared" si="201"/>
        <v>3000</v>
      </c>
      <c r="M412" s="286">
        <f t="shared" si="201"/>
        <v>0</v>
      </c>
      <c r="N412" s="31">
        <f t="shared" si="201"/>
        <v>0</v>
      </c>
      <c r="O412" s="31">
        <f t="shared" si="201"/>
        <v>0</v>
      </c>
      <c r="P412" s="286">
        <f t="shared" si="201"/>
        <v>0</v>
      </c>
      <c r="Q412" s="31">
        <f t="shared" si="201"/>
        <v>0</v>
      </c>
      <c r="R412" s="31">
        <f t="shared" si="201"/>
        <v>0</v>
      </c>
      <c r="S412" s="287">
        <f t="shared" si="185"/>
        <v>0</v>
      </c>
      <c r="T412" s="287">
        <f t="shared" si="185"/>
        <v>0</v>
      </c>
      <c r="U412" s="287">
        <f t="shared" si="185"/>
        <v>0</v>
      </c>
      <c r="V412" s="287"/>
      <c r="W412" s="287"/>
      <c r="X412" s="287"/>
      <c r="Y412" s="287"/>
      <c r="Z412" s="287"/>
    </row>
    <row r="413" spans="1:26" ht="12.75" customHeight="1">
      <c r="A413" s="30" t="s">
        <v>223</v>
      </c>
      <c r="B413" s="32" t="s">
        <v>31</v>
      </c>
      <c r="C413" s="30" t="s">
        <v>767</v>
      </c>
      <c r="D413" s="30" t="s">
        <v>288</v>
      </c>
      <c r="E413" s="30" t="s">
        <v>121</v>
      </c>
      <c r="F413" s="30" t="s">
        <v>28</v>
      </c>
      <c r="G413" s="31">
        <v>3000</v>
      </c>
      <c r="H413" s="31">
        <v>3000</v>
      </c>
      <c r="I413" s="31">
        <v>3000</v>
      </c>
      <c r="J413" s="286">
        <v>3000</v>
      </c>
      <c r="K413" s="31">
        <v>3000</v>
      </c>
      <c r="L413" s="31">
        <v>3000</v>
      </c>
      <c r="M413" s="286"/>
      <c r="N413" s="31"/>
      <c r="O413" s="31"/>
      <c r="P413" s="286"/>
      <c r="Q413" s="31"/>
      <c r="R413" s="31"/>
      <c r="S413" s="287">
        <f t="shared" si="185"/>
        <v>0</v>
      </c>
      <c r="T413" s="287">
        <f t="shared" si="185"/>
        <v>0</v>
      </c>
      <c r="U413" s="287">
        <f t="shared" si="185"/>
        <v>0</v>
      </c>
      <c r="V413" s="287"/>
      <c r="W413" s="287"/>
      <c r="X413" s="287"/>
      <c r="Y413" s="287"/>
      <c r="Z413" s="287"/>
    </row>
    <row r="414" spans="1:26" ht="78.75" customHeight="1">
      <c r="A414" s="30" t="s">
        <v>549</v>
      </c>
      <c r="B414" s="32" t="s">
        <v>1178</v>
      </c>
      <c r="C414" s="30" t="s">
        <v>767</v>
      </c>
      <c r="D414" s="30" t="s">
        <v>288</v>
      </c>
      <c r="E414" s="30" t="s">
        <v>1179</v>
      </c>
      <c r="F414" s="30"/>
      <c r="G414" s="31">
        <f aca="true" t="shared" si="202" ref="G414:R415">G415</f>
        <v>80000</v>
      </c>
      <c r="H414" s="31">
        <f t="shared" si="202"/>
        <v>80000</v>
      </c>
      <c r="I414" s="31">
        <f t="shared" si="202"/>
        <v>80000</v>
      </c>
      <c r="J414" s="286">
        <f t="shared" si="202"/>
        <v>80000</v>
      </c>
      <c r="K414" s="31">
        <f t="shared" si="202"/>
        <v>80000</v>
      </c>
      <c r="L414" s="31">
        <f t="shared" si="202"/>
        <v>80000</v>
      </c>
      <c r="M414" s="286">
        <f t="shared" si="202"/>
        <v>0</v>
      </c>
      <c r="N414" s="31">
        <f t="shared" si="202"/>
        <v>0</v>
      </c>
      <c r="O414" s="31">
        <f t="shared" si="202"/>
        <v>0</v>
      </c>
      <c r="P414" s="286">
        <f t="shared" si="202"/>
        <v>0</v>
      </c>
      <c r="Q414" s="31">
        <f t="shared" si="202"/>
        <v>0</v>
      </c>
      <c r="R414" s="31">
        <f t="shared" si="202"/>
        <v>0</v>
      </c>
      <c r="S414" s="287">
        <f t="shared" si="185"/>
        <v>0</v>
      </c>
      <c r="T414" s="287">
        <f t="shared" si="185"/>
        <v>0</v>
      </c>
      <c r="U414" s="287">
        <f t="shared" si="185"/>
        <v>0</v>
      </c>
      <c r="V414" s="287"/>
      <c r="W414" s="287"/>
      <c r="X414" s="287"/>
      <c r="Y414" s="287"/>
      <c r="Z414" s="287"/>
    </row>
    <row r="415" spans="1:26" ht="39.75" customHeight="1">
      <c r="A415" s="30" t="s">
        <v>224</v>
      </c>
      <c r="B415" s="32" t="s">
        <v>913</v>
      </c>
      <c r="C415" s="30" t="s">
        <v>767</v>
      </c>
      <c r="D415" s="30" t="s">
        <v>288</v>
      </c>
      <c r="E415" s="30" t="s">
        <v>1179</v>
      </c>
      <c r="F415" s="30" t="s">
        <v>142</v>
      </c>
      <c r="G415" s="31">
        <f t="shared" si="202"/>
        <v>80000</v>
      </c>
      <c r="H415" s="31">
        <f t="shared" si="202"/>
        <v>80000</v>
      </c>
      <c r="I415" s="31">
        <f t="shared" si="202"/>
        <v>80000</v>
      </c>
      <c r="J415" s="286">
        <f t="shared" si="202"/>
        <v>80000</v>
      </c>
      <c r="K415" s="31">
        <f t="shared" si="202"/>
        <v>80000</v>
      </c>
      <c r="L415" s="31">
        <f t="shared" si="202"/>
        <v>80000</v>
      </c>
      <c r="M415" s="286">
        <f t="shared" si="202"/>
        <v>0</v>
      </c>
      <c r="N415" s="31">
        <f t="shared" si="202"/>
        <v>0</v>
      </c>
      <c r="O415" s="31">
        <f t="shared" si="202"/>
        <v>0</v>
      </c>
      <c r="P415" s="286">
        <f t="shared" si="202"/>
        <v>0</v>
      </c>
      <c r="Q415" s="31">
        <f t="shared" si="202"/>
        <v>0</v>
      </c>
      <c r="R415" s="31">
        <f t="shared" si="202"/>
        <v>0</v>
      </c>
      <c r="S415" s="287">
        <f t="shared" si="185"/>
        <v>0</v>
      </c>
      <c r="T415" s="287">
        <f t="shared" si="185"/>
        <v>0</v>
      </c>
      <c r="U415" s="287">
        <f t="shared" si="185"/>
        <v>0</v>
      </c>
      <c r="V415" s="287"/>
      <c r="W415" s="287"/>
      <c r="X415" s="287"/>
      <c r="Y415" s="287"/>
      <c r="Z415" s="287"/>
    </row>
    <row r="416" spans="1:26" ht="26.25" customHeight="1">
      <c r="A416" s="30" t="s">
        <v>225</v>
      </c>
      <c r="B416" s="32" t="s">
        <v>379</v>
      </c>
      <c r="C416" s="30" t="s">
        <v>767</v>
      </c>
      <c r="D416" s="30" t="s">
        <v>288</v>
      </c>
      <c r="E416" s="30" t="s">
        <v>1179</v>
      </c>
      <c r="F416" s="30" t="s">
        <v>694</v>
      </c>
      <c r="G416" s="31">
        <v>80000</v>
      </c>
      <c r="H416" s="31">
        <v>80000</v>
      </c>
      <c r="I416" s="31">
        <v>80000</v>
      </c>
      <c r="J416" s="286">
        <v>80000</v>
      </c>
      <c r="K416" s="31">
        <v>80000</v>
      </c>
      <c r="L416" s="31">
        <v>80000</v>
      </c>
      <c r="M416" s="286"/>
      <c r="N416" s="31"/>
      <c r="O416" s="31"/>
      <c r="P416" s="286"/>
      <c r="Q416" s="31"/>
      <c r="R416" s="31"/>
      <c r="S416" s="287">
        <f t="shared" si="185"/>
        <v>0</v>
      </c>
      <c r="T416" s="287">
        <f t="shared" si="185"/>
        <v>0</v>
      </c>
      <c r="U416" s="287">
        <f t="shared" si="185"/>
        <v>0</v>
      </c>
      <c r="V416" s="287"/>
      <c r="W416" s="287"/>
      <c r="X416" s="287"/>
      <c r="Y416" s="287"/>
      <c r="Z416" s="287"/>
    </row>
    <row r="417" spans="1:26" ht="12.75" customHeight="1">
      <c r="A417" s="30" t="s">
        <v>226</v>
      </c>
      <c r="B417" s="55" t="s">
        <v>308</v>
      </c>
      <c r="C417" s="30" t="s">
        <v>767</v>
      </c>
      <c r="D417" s="30" t="s">
        <v>14</v>
      </c>
      <c r="E417" s="30"/>
      <c r="F417" s="30"/>
      <c r="G417" s="31">
        <f aca="true" t="shared" si="203" ref="G417:R417">G418+G431</f>
        <v>11645600</v>
      </c>
      <c r="H417" s="31">
        <f t="shared" si="203"/>
        <v>11449900</v>
      </c>
      <c r="I417" s="31">
        <f t="shared" si="203"/>
        <v>8044200</v>
      </c>
      <c r="J417" s="286">
        <f t="shared" si="203"/>
        <v>5100</v>
      </c>
      <c r="K417" s="31">
        <f t="shared" si="203"/>
        <v>4800</v>
      </c>
      <c r="L417" s="31">
        <f t="shared" si="203"/>
        <v>5000</v>
      </c>
      <c r="M417" s="286">
        <f t="shared" si="203"/>
        <v>11640500</v>
      </c>
      <c r="N417" s="31">
        <f t="shared" si="203"/>
        <v>11445100</v>
      </c>
      <c r="O417" s="31">
        <f t="shared" si="203"/>
        <v>8039200</v>
      </c>
      <c r="P417" s="286">
        <f t="shared" si="203"/>
        <v>0</v>
      </c>
      <c r="Q417" s="31">
        <f t="shared" si="203"/>
        <v>0</v>
      </c>
      <c r="R417" s="31">
        <f t="shared" si="203"/>
        <v>0</v>
      </c>
      <c r="S417" s="287">
        <f t="shared" si="185"/>
        <v>0</v>
      </c>
      <c r="T417" s="287">
        <f t="shared" si="185"/>
        <v>0</v>
      </c>
      <c r="U417" s="287">
        <f t="shared" si="185"/>
        <v>0</v>
      </c>
      <c r="V417" s="287"/>
      <c r="W417" s="287"/>
      <c r="X417" s="287"/>
      <c r="Y417" s="287"/>
      <c r="Z417" s="287"/>
    </row>
    <row r="418" spans="1:26" ht="12.75" customHeight="1">
      <c r="A418" s="30" t="s">
        <v>384</v>
      </c>
      <c r="B418" s="55" t="s">
        <v>309</v>
      </c>
      <c r="C418" s="30" t="s">
        <v>767</v>
      </c>
      <c r="D418" s="30" t="s">
        <v>291</v>
      </c>
      <c r="E418" s="30"/>
      <c r="F418" s="30"/>
      <c r="G418" s="31">
        <f aca="true" t="shared" si="204" ref="G418:R418">G419</f>
        <v>10033800</v>
      </c>
      <c r="H418" s="31">
        <f t="shared" si="204"/>
        <v>9838100</v>
      </c>
      <c r="I418" s="31">
        <f t="shared" si="204"/>
        <v>6432400</v>
      </c>
      <c r="J418" s="286">
        <f t="shared" si="204"/>
        <v>5100</v>
      </c>
      <c r="K418" s="31">
        <f t="shared" si="204"/>
        <v>4800</v>
      </c>
      <c r="L418" s="31">
        <f t="shared" si="204"/>
        <v>5000</v>
      </c>
      <c r="M418" s="286">
        <f t="shared" si="204"/>
        <v>10028700</v>
      </c>
      <c r="N418" s="31">
        <f t="shared" si="204"/>
        <v>9833300</v>
      </c>
      <c r="O418" s="31">
        <f t="shared" si="204"/>
        <v>6427400</v>
      </c>
      <c r="P418" s="286">
        <f t="shared" si="204"/>
        <v>0</v>
      </c>
      <c r="Q418" s="31">
        <f t="shared" si="204"/>
        <v>0</v>
      </c>
      <c r="R418" s="31">
        <f t="shared" si="204"/>
        <v>0</v>
      </c>
      <c r="S418" s="287">
        <f t="shared" si="185"/>
        <v>0</v>
      </c>
      <c r="T418" s="287">
        <f t="shared" si="185"/>
        <v>0</v>
      </c>
      <c r="U418" s="287">
        <f t="shared" si="185"/>
        <v>0</v>
      </c>
      <c r="V418" s="287"/>
      <c r="W418" s="287"/>
      <c r="X418" s="287"/>
      <c r="Y418" s="287"/>
      <c r="Z418" s="287"/>
    </row>
    <row r="419" spans="1:26" ht="26.25" customHeight="1">
      <c r="A419" s="30" t="s">
        <v>227</v>
      </c>
      <c r="B419" s="29" t="s">
        <v>17</v>
      </c>
      <c r="C419" s="30" t="s">
        <v>767</v>
      </c>
      <c r="D419" s="30" t="s">
        <v>291</v>
      </c>
      <c r="E419" s="30" t="s">
        <v>90</v>
      </c>
      <c r="F419" s="30"/>
      <c r="G419" s="31">
        <f aca="true" t="shared" si="205" ref="G419:R419">G420+G424</f>
        <v>10033800</v>
      </c>
      <c r="H419" s="31">
        <f t="shared" si="205"/>
        <v>9838100</v>
      </c>
      <c r="I419" s="31">
        <f t="shared" si="205"/>
        <v>6432400</v>
      </c>
      <c r="J419" s="286">
        <f t="shared" si="205"/>
        <v>5100</v>
      </c>
      <c r="K419" s="31">
        <f t="shared" si="205"/>
        <v>4800</v>
      </c>
      <c r="L419" s="31">
        <f t="shared" si="205"/>
        <v>5000</v>
      </c>
      <c r="M419" s="286">
        <f t="shared" si="205"/>
        <v>10028700</v>
      </c>
      <c r="N419" s="31">
        <f t="shared" si="205"/>
        <v>9833300</v>
      </c>
      <c r="O419" s="31">
        <f t="shared" si="205"/>
        <v>6427400</v>
      </c>
      <c r="P419" s="286">
        <f t="shared" si="205"/>
        <v>0</v>
      </c>
      <c r="Q419" s="31">
        <f t="shared" si="205"/>
        <v>0</v>
      </c>
      <c r="R419" s="31">
        <f t="shared" si="205"/>
        <v>0</v>
      </c>
      <c r="S419" s="287">
        <f t="shared" si="185"/>
        <v>0</v>
      </c>
      <c r="T419" s="287">
        <f t="shared" si="185"/>
        <v>0</v>
      </c>
      <c r="U419" s="287">
        <f t="shared" si="185"/>
        <v>0</v>
      </c>
      <c r="V419" s="287"/>
      <c r="W419" s="287"/>
      <c r="X419" s="287"/>
      <c r="Y419" s="287"/>
      <c r="Z419" s="287"/>
    </row>
    <row r="420" spans="1:26" ht="12.75" customHeight="1">
      <c r="A420" s="30" t="s">
        <v>1018</v>
      </c>
      <c r="B420" s="29" t="s">
        <v>34</v>
      </c>
      <c r="C420" s="30" t="s">
        <v>767</v>
      </c>
      <c r="D420" s="30" t="s">
        <v>291</v>
      </c>
      <c r="E420" s="30" t="s">
        <v>105</v>
      </c>
      <c r="F420" s="30"/>
      <c r="G420" s="31">
        <f aca="true" t="shared" si="206" ref="G420:R422">G421</f>
        <v>156000</v>
      </c>
      <c r="H420" s="31">
        <f t="shared" si="206"/>
        <v>156000</v>
      </c>
      <c r="I420" s="31">
        <f t="shared" si="206"/>
        <v>156000</v>
      </c>
      <c r="J420" s="286">
        <f t="shared" si="206"/>
        <v>0</v>
      </c>
      <c r="K420" s="31">
        <f t="shared" si="206"/>
        <v>0</v>
      </c>
      <c r="L420" s="31">
        <f t="shared" si="206"/>
        <v>0</v>
      </c>
      <c r="M420" s="286">
        <f t="shared" si="206"/>
        <v>156000</v>
      </c>
      <c r="N420" s="31">
        <f t="shared" si="206"/>
        <v>156000</v>
      </c>
      <c r="O420" s="31">
        <f t="shared" si="206"/>
        <v>156000</v>
      </c>
      <c r="P420" s="286">
        <f t="shared" si="206"/>
        <v>0</v>
      </c>
      <c r="Q420" s="31">
        <f t="shared" si="206"/>
        <v>0</v>
      </c>
      <c r="R420" s="31">
        <f t="shared" si="206"/>
        <v>0</v>
      </c>
      <c r="S420" s="287">
        <f t="shared" si="185"/>
        <v>0</v>
      </c>
      <c r="T420" s="287">
        <f t="shared" si="185"/>
        <v>0</v>
      </c>
      <c r="U420" s="287">
        <f t="shared" si="185"/>
        <v>0</v>
      </c>
      <c r="V420" s="287"/>
      <c r="W420" s="287"/>
      <c r="X420" s="287"/>
      <c r="Y420" s="287"/>
      <c r="Z420" s="287"/>
    </row>
    <row r="421" spans="1:26" ht="109.5" customHeight="1">
      <c r="A421" s="30" t="s">
        <v>1019</v>
      </c>
      <c r="B421" s="321" t="s">
        <v>1193</v>
      </c>
      <c r="C421" s="30" t="s">
        <v>767</v>
      </c>
      <c r="D421" s="30" t="s">
        <v>291</v>
      </c>
      <c r="E421" s="30" t="s">
        <v>122</v>
      </c>
      <c r="F421" s="30"/>
      <c r="G421" s="31">
        <f t="shared" si="206"/>
        <v>156000</v>
      </c>
      <c r="H421" s="31">
        <f t="shared" si="206"/>
        <v>156000</v>
      </c>
      <c r="I421" s="31">
        <f t="shared" si="206"/>
        <v>156000</v>
      </c>
      <c r="J421" s="286">
        <f t="shared" si="206"/>
        <v>0</v>
      </c>
      <c r="K421" s="31">
        <f t="shared" si="206"/>
        <v>0</v>
      </c>
      <c r="L421" s="31">
        <f t="shared" si="206"/>
        <v>0</v>
      </c>
      <c r="M421" s="286">
        <f t="shared" si="206"/>
        <v>156000</v>
      </c>
      <c r="N421" s="31">
        <f t="shared" si="206"/>
        <v>156000</v>
      </c>
      <c r="O421" s="31">
        <f t="shared" si="206"/>
        <v>156000</v>
      </c>
      <c r="P421" s="286">
        <f t="shared" si="206"/>
        <v>0</v>
      </c>
      <c r="Q421" s="31">
        <f t="shared" si="206"/>
        <v>0</v>
      </c>
      <c r="R421" s="31">
        <f t="shared" si="206"/>
        <v>0</v>
      </c>
      <c r="S421" s="287">
        <f t="shared" si="185"/>
        <v>0</v>
      </c>
      <c r="T421" s="287">
        <f t="shared" si="185"/>
        <v>0</v>
      </c>
      <c r="U421" s="287">
        <f t="shared" si="185"/>
        <v>0</v>
      </c>
      <c r="V421" s="287"/>
      <c r="W421" s="287"/>
      <c r="X421" s="287"/>
      <c r="Y421" s="287"/>
      <c r="Z421" s="287"/>
    </row>
    <row r="422" spans="1:26" ht="26.25" customHeight="1">
      <c r="A422" s="30" t="s">
        <v>1020</v>
      </c>
      <c r="B422" s="32" t="s">
        <v>322</v>
      </c>
      <c r="C422" s="30" t="s">
        <v>767</v>
      </c>
      <c r="D422" s="30" t="s">
        <v>291</v>
      </c>
      <c r="E422" s="30" t="s">
        <v>122</v>
      </c>
      <c r="F422" s="30" t="s">
        <v>621</v>
      </c>
      <c r="G422" s="31">
        <f t="shared" si="206"/>
        <v>156000</v>
      </c>
      <c r="H422" s="31">
        <f t="shared" si="206"/>
        <v>156000</v>
      </c>
      <c r="I422" s="31">
        <f t="shared" si="206"/>
        <v>156000</v>
      </c>
      <c r="J422" s="286">
        <f t="shared" si="206"/>
        <v>0</v>
      </c>
      <c r="K422" s="31">
        <f t="shared" si="206"/>
        <v>0</v>
      </c>
      <c r="L422" s="31">
        <f t="shared" si="206"/>
        <v>0</v>
      </c>
      <c r="M422" s="286">
        <f t="shared" si="206"/>
        <v>156000</v>
      </c>
      <c r="N422" s="31">
        <f t="shared" si="206"/>
        <v>156000</v>
      </c>
      <c r="O422" s="31">
        <f t="shared" si="206"/>
        <v>156000</v>
      </c>
      <c r="P422" s="286">
        <f t="shared" si="206"/>
        <v>0</v>
      </c>
      <c r="Q422" s="31">
        <f t="shared" si="206"/>
        <v>0</v>
      </c>
      <c r="R422" s="31">
        <f t="shared" si="206"/>
        <v>0</v>
      </c>
      <c r="S422" s="287">
        <f t="shared" si="185"/>
        <v>0</v>
      </c>
      <c r="T422" s="287">
        <f t="shared" si="185"/>
        <v>0</v>
      </c>
      <c r="U422" s="287">
        <f t="shared" si="185"/>
        <v>0</v>
      </c>
      <c r="V422" s="287"/>
      <c r="W422" s="287"/>
      <c r="X422" s="287"/>
      <c r="Y422" s="287"/>
      <c r="Z422" s="287"/>
    </row>
    <row r="423" spans="1:26" ht="12.75" customHeight="1">
      <c r="A423" s="30" t="s">
        <v>1021</v>
      </c>
      <c r="B423" s="32" t="s">
        <v>323</v>
      </c>
      <c r="C423" s="30" t="s">
        <v>767</v>
      </c>
      <c r="D423" s="30" t="s">
        <v>291</v>
      </c>
      <c r="E423" s="30" t="s">
        <v>122</v>
      </c>
      <c r="F423" s="30" t="s">
        <v>606</v>
      </c>
      <c r="G423" s="31">
        <v>156000</v>
      </c>
      <c r="H423" s="31">
        <v>156000</v>
      </c>
      <c r="I423" s="31">
        <v>156000</v>
      </c>
      <c r="J423" s="286"/>
      <c r="K423" s="31"/>
      <c r="L423" s="31"/>
      <c r="M423" s="286">
        <v>156000</v>
      </c>
      <c r="N423" s="31">
        <v>156000</v>
      </c>
      <c r="O423" s="31">
        <v>156000</v>
      </c>
      <c r="P423" s="286"/>
      <c r="Q423" s="31"/>
      <c r="R423" s="31"/>
      <c r="S423" s="287">
        <f t="shared" si="185"/>
        <v>0</v>
      </c>
      <c r="T423" s="287">
        <f t="shared" si="185"/>
        <v>0</v>
      </c>
      <c r="U423" s="287">
        <f t="shared" si="185"/>
        <v>0</v>
      </c>
      <c r="V423" s="287"/>
      <c r="W423" s="287"/>
      <c r="X423" s="287"/>
      <c r="Y423" s="287"/>
      <c r="Z423" s="287"/>
    </row>
    <row r="424" spans="1:26" ht="12.75" customHeight="1">
      <c r="A424" s="30" t="s">
        <v>550</v>
      </c>
      <c r="B424" s="29" t="s">
        <v>528</v>
      </c>
      <c r="C424" s="30" t="s">
        <v>767</v>
      </c>
      <c r="D424" s="30" t="s">
        <v>291</v>
      </c>
      <c r="E424" s="30" t="s">
        <v>108</v>
      </c>
      <c r="F424" s="30"/>
      <c r="G424" s="31">
        <f aca="true" t="shared" si="207" ref="G424:R424">G425+G428</f>
        <v>9877800</v>
      </c>
      <c r="H424" s="31">
        <f t="shared" si="207"/>
        <v>9682100</v>
      </c>
      <c r="I424" s="31">
        <f t="shared" si="207"/>
        <v>6276400</v>
      </c>
      <c r="J424" s="286">
        <f t="shared" si="207"/>
        <v>5100</v>
      </c>
      <c r="K424" s="31">
        <f t="shared" si="207"/>
        <v>4800</v>
      </c>
      <c r="L424" s="31">
        <f t="shared" si="207"/>
        <v>5000</v>
      </c>
      <c r="M424" s="286">
        <f t="shared" si="207"/>
        <v>9872700</v>
      </c>
      <c r="N424" s="31">
        <f t="shared" si="207"/>
        <v>9677300</v>
      </c>
      <c r="O424" s="31">
        <f t="shared" si="207"/>
        <v>6271400</v>
      </c>
      <c r="P424" s="286">
        <f t="shared" si="207"/>
        <v>0</v>
      </c>
      <c r="Q424" s="31">
        <f t="shared" si="207"/>
        <v>0</v>
      </c>
      <c r="R424" s="31">
        <f t="shared" si="207"/>
        <v>0</v>
      </c>
      <c r="S424" s="287">
        <f t="shared" si="185"/>
        <v>0</v>
      </c>
      <c r="T424" s="287">
        <f t="shared" si="185"/>
        <v>0</v>
      </c>
      <c r="U424" s="287">
        <f t="shared" si="185"/>
        <v>0</v>
      </c>
      <c r="V424" s="287"/>
      <c r="W424" s="287"/>
      <c r="X424" s="287"/>
      <c r="Y424" s="287"/>
      <c r="Z424" s="287"/>
    </row>
    <row r="425" spans="1:26" ht="127.5">
      <c r="A425" s="30" t="s">
        <v>228</v>
      </c>
      <c r="B425" s="32" t="s">
        <v>1194</v>
      </c>
      <c r="C425" s="30" t="s">
        <v>767</v>
      </c>
      <c r="D425" s="30" t="s">
        <v>291</v>
      </c>
      <c r="E425" s="30" t="s">
        <v>123</v>
      </c>
      <c r="F425" s="30"/>
      <c r="G425" s="31">
        <f>G426</f>
        <v>4875500</v>
      </c>
      <c r="H425" s="31">
        <f aca="true" t="shared" si="208" ref="H425:U425">H426</f>
        <v>4875500</v>
      </c>
      <c r="I425" s="31">
        <f t="shared" si="208"/>
        <v>4875500</v>
      </c>
      <c r="J425" s="286">
        <f t="shared" si="208"/>
        <v>0</v>
      </c>
      <c r="K425" s="31">
        <f t="shared" si="208"/>
        <v>0</v>
      </c>
      <c r="L425" s="31">
        <f t="shared" si="208"/>
        <v>0</v>
      </c>
      <c r="M425" s="286">
        <f t="shared" si="208"/>
        <v>4875500</v>
      </c>
      <c r="N425" s="31">
        <f t="shared" si="208"/>
        <v>4875500</v>
      </c>
      <c r="O425" s="31">
        <f t="shared" si="208"/>
        <v>4875500</v>
      </c>
      <c r="P425" s="286">
        <f t="shared" si="208"/>
        <v>0</v>
      </c>
      <c r="Q425" s="31">
        <f t="shared" si="208"/>
        <v>0</v>
      </c>
      <c r="R425" s="31">
        <f t="shared" si="208"/>
        <v>0</v>
      </c>
      <c r="S425" s="287">
        <f t="shared" si="208"/>
        <v>0</v>
      </c>
      <c r="T425" s="287">
        <f t="shared" si="208"/>
        <v>0</v>
      </c>
      <c r="U425" s="287">
        <f t="shared" si="208"/>
        <v>0</v>
      </c>
      <c r="V425" s="287"/>
      <c r="W425" s="287"/>
      <c r="X425" s="287"/>
      <c r="Y425" s="287"/>
      <c r="Z425" s="287"/>
    </row>
    <row r="426" spans="1:26" ht="26.25" customHeight="1">
      <c r="A426" s="30" t="s">
        <v>229</v>
      </c>
      <c r="B426" s="32" t="s">
        <v>322</v>
      </c>
      <c r="C426" s="30" t="s">
        <v>767</v>
      </c>
      <c r="D426" s="30" t="s">
        <v>291</v>
      </c>
      <c r="E426" s="30" t="s">
        <v>123</v>
      </c>
      <c r="F426" s="30" t="s">
        <v>621</v>
      </c>
      <c r="G426" s="31">
        <f aca="true" t="shared" si="209" ref="G426:R426">G427</f>
        <v>4875500</v>
      </c>
      <c r="H426" s="31">
        <f t="shared" si="209"/>
        <v>4875500</v>
      </c>
      <c r="I426" s="31">
        <f t="shared" si="209"/>
        <v>4875500</v>
      </c>
      <c r="J426" s="286">
        <f t="shared" si="209"/>
        <v>0</v>
      </c>
      <c r="K426" s="31">
        <f t="shared" si="209"/>
        <v>0</v>
      </c>
      <c r="L426" s="31">
        <f t="shared" si="209"/>
        <v>0</v>
      </c>
      <c r="M426" s="286">
        <f t="shared" si="209"/>
        <v>4875500</v>
      </c>
      <c r="N426" s="31">
        <f t="shared" si="209"/>
        <v>4875500</v>
      </c>
      <c r="O426" s="31">
        <f t="shared" si="209"/>
        <v>4875500</v>
      </c>
      <c r="P426" s="286">
        <f t="shared" si="209"/>
        <v>0</v>
      </c>
      <c r="Q426" s="31">
        <f t="shared" si="209"/>
        <v>0</v>
      </c>
      <c r="R426" s="31">
        <f t="shared" si="209"/>
        <v>0</v>
      </c>
      <c r="S426" s="287">
        <f t="shared" si="185"/>
        <v>0</v>
      </c>
      <c r="T426" s="287">
        <f t="shared" si="185"/>
        <v>0</v>
      </c>
      <c r="U426" s="287">
        <f t="shared" si="185"/>
        <v>0</v>
      </c>
      <c r="V426" s="287"/>
      <c r="W426" s="287"/>
      <c r="X426" s="287"/>
      <c r="Y426" s="287"/>
      <c r="Z426" s="287"/>
    </row>
    <row r="427" spans="1:26" ht="12.75" customHeight="1">
      <c r="A427" s="30" t="s">
        <v>230</v>
      </c>
      <c r="B427" s="32" t="s">
        <v>323</v>
      </c>
      <c r="C427" s="30" t="s">
        <v>767</v>
      </c>
      <c r="D427" s="30" t="s">
        <v>291</v>
      </c>
      <c r="E427" s="30" t="s">
        <v>123</v>
      </c>
      <c r="F427" s="30" t="s">
        <v>606</v>
      </c>
      <c r="G427" s="31">
        <v>4875500</v>
      </c>
      <c r="H427" s="31">
        <v>4875500</v>
      </c>
      <c r="I427" s="31">
        <v>4875500</v>
      </c>
      <c r="J427" s="286"/>
      <c r="K427" s="31"/>
      <c r="L427" s="31"/>
      <c r="M427" s="286">
        <v>4875500</v>
      </c>
      <c r="N427" s="31">
        <v>4875500</v>
      </c>
      <c r="O427" s="31">
        <v>4875500</v>
      </c>
      <c r="P427" s="286"/>
      <c r="Q427" s="31"/>
      <c r="R427" s="31"/>
      <c r="S427" s="287">
        <f t="shared" si="185"/>
        <v>0</v>
      </c>
      <c r="T427" s="287">
        <f t="shared" si="185"/>
        <v>0</v>
      </c>
      <c r="U427" s="287">
        <f t="shared" si="185"/>
        <v>0</v>
      </c>
      <c r="V427" s="287"/>
      <c r="W427" s="287"/>
      <c r="X427" s="287"/>
      <c r="Y427" s="287"/>
      <c r="Z427" s="287"/>
    </row>
    <row r="428" spans="1:26" ht="105" customHeight="1">
      <c r="A428" s="30" t="s">
        <v>231</v>
      </c>
      <c r="B428" s="29" t="s">
        <v>1181</v>
      </c>
      <c r="C428" s="30" t="s">
        <v>767</v>
      </c>
      <c r="D428" s="30" t="s">
        <v>291</v>
      </c>
      <c r="E428" s="30" t="s">
        <v>1182</v>
      </c>
      <c r="F428" s="30"/>
      <c r="G428" s="31">
        <f aca="true" t="shared" si="210" ref="G428:R429">G429</f>
        <v>5002300</v>
      </c>
      <c r="H428" s="31">
        <f t="shared" si="210"/>
        <v>4806600</v>
      </c>
      <c r="I428" s="31">
        <f t="shared" si="210"/>
        <v>1400900</v>
      </c>
      <c r="J428" s="286">
        <f t="shared" si="210"/>
        <v>5100</v>
      </c>
      <c r="K428" s="31">
        <f t="shared" si="210"/>
        <v>4800</v>
      </c>
      <c r="L428" s="31">
        <f t="shared" si="210"/>
        <v>5000</v>
      </c>
      <c r="M428" s="286">
        <f t="shared" si="210"/>
        <v>4997200</v>
      </c>
      <c r="N428" s="31">
        <f t="shared" si="210"/>
        <v>4801800</v>
      </c>
      <c r="O428" s="31">
        <f t="shared" si="210"/>
        <v>1395900</v>
      </c>
      <c r="P428" s="286">
        <f t="shared" si="210"/>
        <v>0</v>
      </c>
      <c r="Q428" s="31">
        <f t="shared" si="210"/>
        <v>0</v>
      </c>
      <c r="R428" s="31">
        <f t="shared" si="210"/>
        <v>0</v>
      </c>
      <c r="S428" s="287">
        <f t="shared" si="185"/>
        <v>0</v>
      </c>
      <c r="T428" s="287">
        <f t="shared" si="185"/>
        <v>0</v>
      </c>
      <c r="U428" s="287">
        <f t="shared" si="185"/>
        <v>0</v>
      </c>
      <c r="V428" s="287"/>
      <c r="W428" s="287"/>
      <c r="X428" s="287"/>
      <c r="Y428" s="287"/>
      <c r="Z428" s="287"/>
    </row>
    <row r="429" spans="1:26" ht="26.25" customHeight="1">
      <c r="A429" s="30" t="s">
        <v>232</v>
      </c>
      <c r="B429" s="32" t="s">
        <v>322</v>
      </c>
      <c r="C429" s="30" t="s">
        <v>767</v>
      </c>
      <c r="D429" s="30" t="s">
        <v>291</v>
      </c>
      <c r="E429" s="30" t="s">
        <v>1182</v>
      </c>
      <c r="F429" s="30" t="s">
        <v>621</v>
      </c>
      <c r="G429" s="31">
        <f t="shared" si="210"/>
        <v>5002300</v>
      </c>
      <c r="H429" s="31">
        <f t="shared" si="210"/>
        <v>4806600</v>
      </c>
      <c r="I429" s="31">
        <f t="shared" si="210"/>
        <v>1400900</v>
      </c>
      <c r="J429" s="286">
        <f t="shared" si="210"/>
        <v>5100</v>
      </c>
      <c r="K429" s="31">
        <f t="shared" si="210"/>
        <v>4800</v>
      </c>
      <c r="L429" s="31">
        <f t="shared" si="210"/>
        <v>5000</v>
      </c>
      <c r="M429" s="286">
        <f t="shared" si="210"/>
        <v>4997200</v>
      </c>
      <c r="N429" s="31">
        <f t="shared" si="210"/>
        <v>4801800</v>
      </c>
      <c r="O429" s="31">
        <f t="shared" si="210"/>
        <v>1395900</v>
      </c>
      <c r="P429" s="286">
        <f t="shared" si="210"/>
        <v>0</v>
      </c>
      <c r="Q429" s="31">
        <f t="shared" si="210"/>
        <v>0</v>
      </c>
      <c r="R429" s="31">
        <f t="shared" si="210"/>
        <v>0</v>
      </c>
      <c r="S429" s="287">
        <f t="shared" si="185"/>
        <v>0</v>
      </c>
      <c r="T429" s="287">
        <f t="shared" si="185"/>
        <v>0</v>
      </c>
      <c r="U429" s="287">
        <f t="shared" si="185"/>
        <v>0</v>
      </c>
      <c r="V429" s="287"/>
      <c r="W429" s="287"/>
      <c r="X429" s="287"/>
      <c r="Y429" s="287"/>
      <c r="Z429" s="287"/>
    </row>
    <row r="430" spans="1:26" ht="12.75" customHeight="1">
      <c r="A430" s="30" t="s">
        <v>233</v>
      </c>
      <c r="B430" s="32" t="s">
        <v>323</v>
      </c>
      <c r="C430" s="30" t="s">
        <v>767</v>
      </c>
      <c r="D430" s="30" t="s">
        <v>291</v>
      </c>
      <c r="E430" s="30" t="s">
        <v>1182</v>
      </c>
      <c r="F430" s="30" t="s">
        <v>606</v>
      </c>
      <c r="G430" s="31">
        <f>4997200+5100</f>
        <v>5002300</v>
      </c>
      <c r="H430" s="31">
        <f>4801800+4800</f>
        <v>4806600</v>
      </c>
      <c r="I430" s="31">
        <f>1395900+5000</f>
        <v>1400900</v>
      </c>
      <c r="J430" s="286">
        <v>5100</v>
      </c>
      <c r="K430" s="31">
        <v>4800</v>
      </c>
      <c r="L430" s="31">
        <v>5000</v>
      </c>
      <c r="M430" s="286">
        <v>4997200</v>
      </c>
      <c r="N430" s="31">
        <v>4801800</v>
      </c>
      <c r="O430" s="31">
        <v>1395900</v>
      </c>
      <c r="P430" s="286"/>
      <c r="Q430" s="31"/>
      <c r="R430" s="31"/>
      <c r="S430" s="287">
        <f t="shared" si="185"/>
        <v>0</v>
      </c>
      <c r="T430" s="287">
        <f t="shared" si="185"/>
        <v>0</v>
      </c>
      <c r="U430" s="287">
        <f t="shared" si="185"/>
        <v>0</v>
      </c>
      <c r="V430" s="287"/>
      <c r="W430" s="320"/>
      <c r="X430" s="287"/>
      <c r="Y430" s="287"/>
      <c r="Z430" s="287"/>
    </row>
    <row r="431" spans="1:26" ht="12.75" customHeight="1">
      <c r="A431" s="30" t="s">
        <v>234</v>
      </c>
      <c r="B431" s="29" t="s">
        <v>359</v>
      </c>
      <c r="C431" s="30" t="s">
        <v>767</v>
      </c>
      <c r="D431" s="292" t="s">
        <v>6</v>
      </c>
      <c r="E431" s="30"/>
      <c r="F431" s="30"/>
      <c r="G431" s="31">
        <f aca="true" t="shared" si="211" ref="G431:R433">G432</f>
        <v>1611800</v>
      </c>
      <c r="H431" s="31">
        <f t="shared" si="211"/>
        <v>1611800</v>
      </c>
      <c r="I431" s="31">
        <f t="shared" si="211"/>
        <v>1611800</v>
      </c>
      <c r="J431" s="286">
        <f t="shared" si="211"/>
        <v>0</v>
      </c>
      <c r="K431" s="31">
        <f t="shared" si="211"/>
        <v>0</v>
      </c>
      <c r="L431" s="31">
        <f t="shared" si="211"/>
        <v>0</v>
      </c>
      <c r="M431" s="286">
        <f t="shared" si="211"/>
        <v>1611800</v>
      </c>
      <c r="N431" s="31">
        <f t="shared" si="211"/>
        <v>1611800</v>
      </c>
      <c r="O431" s="31">
        <f t="shared" si="211"/>
        <v>1611800</v>
      </c>
      <c r="P431" s="286">
        <f t="shared" si="211"/>
        <v>0</v>
      </c>
      <c r="Q431" s="31">
        <f t="shared" si="211"/>
        <v>0</v>
      </c>
      <c r="R431" s="31">
        <f t="shared" si="211"/>
        <v>0</v>
      </c>
      <c r="S431" s="287">
        <f t="shared" si="185"/>
        <v>0</v>
      </c>
      <c r="T431" s="287">
        <f t="shared" si="185"/>
        <v>0</v>
      </c>
      <c r="U431" s="287">
        <f t="shared" si="185"/>
        <v>0</v>
      </c>
      <c r="V431" s="287"/>
      <c r="W431" s="287"/>
      <c r="X431" s="287"/>
      <c r="Y431" s="287"/>
      <c r="Z431" s="287"/>
    </row>
    <row r="432" spans="1:26" ht="26.25" customHeight="1">
      <c r="A432" s="30" t="s">
        <v>235</v>
      </c>
      <c r="B432" s="29" t="s">
        <v>17</v>
      </c>
      <c r="C432" s="30" t="s">
        <v>767</v>
      </c>
      <c r="D432" s="292" t="s">
        <v>6</v>
      </c>
      <c r="E432" s="292" t="s">
        <v>90</v>
      </c>
      <c r="F432" s="292"/>
      <c r="G432" s="31">
        <f t="shared" si="211"/>
        <v>1611800</v>
      </c>
      <c r="H432" s="31">
        <f t="shared" si="211"/>
        <v>1611800</v>
      </c>
      <c r="I432" s="31">
        <f t="shared" si="211"/>
        <v>1611800</v>
      </c>
      <c r="J432" s="286">
        <f t="shared" si="211"/>
        <v>0</v>
      </c>
      <c r="K432" s="31">
        <f t="shared" si="211"/>
        <v>0</v>
      </c>
      <c r="L432" s="31">
        <f t="shared" si="211"/>
        <v>0</v>
      </c>
      <c r="M432" s="286">
        <f t="shared" si="211"/>
        <v>1611800</v>
      </c>
      <c r="N432" s="31">
        <f t="shared" si="211"/>
        <v>1611800</v>
      </c>
      <c r="O432" s="31">
        <f t="shared" si="211"/>
        <v>1611800</v>
      </c>
      <c r="P432" s="286">
        <f t="shared" si="211"/>
        <v>0</v>
      </c>
      <c r="Q432" s="31">
        <f t="shared" si="211"/>
        <v>0</v>
      </c>
      <c r="R432" s="31">
        <f t="shared" si="211"/>
        <v>0</v>
      </c>
      <c r="S432" s="287">
        <f t="shared" si="185"/>
        <v>0</v>
      </c>
      <c r="T432" s="287">
        <f t="shared" si="185"/>
        <v>0</v>
      </c>
      <c r="U432" s="287">
        <f t="shared" si="185"/>
        <v>0</v>
      </c>
      <c r="V432" s="287"/>
      <c r="W432" s="287"/>
      <c r="X432" s="287"/>
      <c r="Y432" s="287"/>
      <c r="Z432" s="287"/>
    </row>
    <row r="433" spans="1:26" ht="12.75" customHeight="1">
      <c r="A433" s="30" t="s">
        <v>236</v>
      </c>
      <c r="B433" s="29" t="s">
        <v>34</v>
      </c>
      <c r="C433" s="30" t="s">
        <v>767</v>
      </c>
      <c r="D433" s="292" t="s">
        <v>6</v>
      </c>
      <c r="E433" s="292" t="s">
        <v>105</v>
      </c>
      <c r="F433" s="292"/>
      <c r="G433" s="31">
        <f t="shared" si="211"/>
        <v>1611800</v>
      </c>
      <c r="H433" s="31">
        <f t="shared" si="211"/>
        <v>1611800</v>
      </c>
      <c r="I433" s="31">
        <f t="shared" si="211"/>
        <v>1611800</v>
      </c>
      <c r="J433" s="286">
        <f t="shared" si="211"/>
        <v>0</v>
      </c>
      <c r="K433" s="31">
        <f t="shared" si="211"/>
        <v>0</v>
      </c>
      <c r="L433" s="31">
        <f t="shared" si="211"/>
        <v>0</v>
      </c>
      <c r="M433" s="286">
        <f t="shared" si="211"/>
        <v>1611800</v>
      </c>
      <c r="N433" s="31">
        <f t="shared" si="211"/>
        <v>1611800</v>
      </c>
      <c r="O433" s="31">
        <f t="shared" si="211"/>
        <v>1611800</v>
      </c>
      <c r="P433" s="286">
        <f t="shared" si="211"/>
        <v>0</v>
      </c>
      <c r="Q433" s="31">
        <f t="shared" si="211"/>
        <v>0</v>
      </c>
      <c r="R433" s="31">
        <f t="shared" si="211"/>
        <v>0</v>
      </c>
      <c r="S433" s="287">
        <f t="shared" si="185"/>
        <v>0</v>
      </c>
      <c r="T433" s="287">
        <f t="shared" si="185"/>
        <v>0</v>
      </c>
      <c r="U433" s="287">
        <f t="shared" si="185"/>
        <v>0</v>
      </c>
      <c r="V433" s="287"/>
      <c r="W433" s="287"/>
      <c r="X433" s="287"/>
      <c r="Y433" s="287"/>
      <c r="Z433" s="287"/>
    </row>
    <row r="434" spans="1:26" ht="83.25" customHeight="1">
      <c r="A434" s="30" t="s">
        <v>237</v>
      </c>
      <c r="B434" s="32" t="s">
        <v>1195</v>
      </c>
      <c r="C434" s="30" t="s">
        <v>767</v>
      </c>
      <c r="D434" s="292" t="s">
        <v>6</v>
      </c>
      <c r="E434" s="292" t="s">
        <v>124</v>
      </c>
      <c r="F434" s="292"/>
      <c r="G434" s="31">
        <f aca="true" t="shared" si="212" ref="G434:R434">G437+G435</f>
        <v>1611800</v>
      </c>
      <c r="H434" s="31">
        <f t="shared" si="212"/>
        <v>1611800</v>
      </c>
      <c r="I434" s="31">
        <f t="shared" si="212"/>
        <v>1611800</v>
      </c>
      <c r="J434" s="286">
        <f t="shared" si="212"/>
        <v>0</v>
      </c>
      <c r="K434" s="31">
        <f t="shared" si="212"/>
        <v>0</v>
      </c>
      <c r="L434" s="31">
        <f t="shared" si="212"/>
        <v>0</v>
      </c>
      <c r="M434" s="286">
        <f t="shared" si="212"/>
        <v>1611800</v>
      </c>
      <c r="N434" s="31">
        <f t="shared" si="212"/>
        <v>1611800</v>
      </c>
      <c r="O434" s="31">
        <f t="shared" si="212"/>
        <v>1611800</v>
      </c>
      <c r="P434" s="286">
        <f t="shared" si="212"/>
        <v>0</v>
      </c>
      <c r="Q434" s="31">
        <f t="shared" si="212"/>
        <v>0</v>
      </c>
      <c r="R434" s="31">
        <f t="shared" si="212"/>
        <v>0</v>
      </c>
      <c r="S434" s="287">
        <f t="shared" si="185"/>
        <v>0</v>
      </c>
      <c r="T434" s="287">
        <f t="shared" si="185"/>
        <v>0</v>
      </c>
      <c r="U434" s="287">
        <f t="shared" si="185"/>
        <v>0</v>
      </c>
      <c r="V434" s="287"/>
      <c r="W434" s="287"/>
      <c r="X434" s="287"/>
      <c r="Y434" s="287"/>
      <c r="Z434" s="287"/>
    </row>
    <row r="435" spans="1:26" ht="39.75" customHeight="1">
      <c r="A435" s="30" t="s">
        <v>1155</v>
      </c>
      <c r="B435" s="32" t="s">
        <v>913</v>
      </c>
      <c r="C435" s="30" t="s">
        <v>767</v>
      </c>
      <c r="D435" s="292" t="s">
        <v>6</v>
      </c>
      <c r="E435" s="292" t="s">
        <v>124</v>
      </c>
      <c r="F435" s="292" t="s">
        <v>142</v>
      </c>
      <c r="G435" s="31">
        <f aca="true" t="shared" si="213" ref="G435:R435">G436</f>
        <v>31600</v>
      </c>
      <c r="H435" s="31">
        <f t="shared" si="213"/>
        <v>31600</v>
      </c>
      <c r="I435" s="31">
        <f t="shared" si="213"/>
        <v>31600</v>
      </c>
      <c r="J435" s="286">
        <f t="shared" si="213"/>
        <v>0</v>
      </c>
      <c r="K435" s="31">
        <f t="shared" si="213"/>
        <v>0</v>
      </c>
      <c r="L435" s="31">
        <f t="shared" si="213"/>
        <v>0</v>
      </c>
      <c r="M435" s="286">
        <f t="shared" si="213"/>
        <v>31600</v>
      </c>
      <c r="N435" s="31">
        <f t="shared" si="213"/>
        <v>31600</v>
      </c>
      <c r="O435" s="31">
        <f t="shared" si="213"/>
        <v>31600</v>
      </c>
      <c r="P435" s="286">
        <f t="shared" si="213"/>
        <v>0</v>
      </c>
      <c r="Q435" s="31">
        <f t="shared" si="213"/>
        <v>0</v>
      </c>
      <c r="R435" s="31">
        <f t="shared" si="213"/>
        <v>0</v>
      </c>
      <c r="S435" s="287">
        <f t="shared" si="185"/>
        <v>0</v>
      </c>
      <c r="T435" s="287">
        <f t="shared" si="185"/>
        <v>0</v>
      </c>
      <c r="U435" s="287">
        <f t="shared" si="185"/>
        <v>0</v>
      </c>
      <c r="V435" s="287"/>
      <c r="W435" s="287"/>
      <c r="X435" s="287"/>
      <c r="Y435" s="287"/>
      <c r="Z435" s="287"/>
    </row>
    <row r="436" spans="1:26" ht="26.25" customHeight="1">
      <c r="A436" s="30" t="s">
        <v>1444</v>
      </c>
      <c r="B436" s="32" t="s">
        <v>379</v>
      </c>
      <c r="C436" s="30" t="s">
        <v>767</v>
      </c>
      <c r="D436" s="292" t="s">
        <v>6</v>
      </c>
      <c r="E436" s="292" t="s">
        <v>124</v>
      </c>
      <c r="F436" s="292" t="s">
        <v>694</v>
      </c>
      <c r="G436" s="31">
        <v>31600</v>
      </c>
      <c r="H436" s="31">
        <v>31600</v>
      </c>
      <c r="I436" s="31">
        <v>31600</v>
      </c>
      <c r="J436" s="286"/>
      <c r="K436" s="31"/>
      <c r="L436" s="31"/>
      <c r="M436" s="286">
        <v>31600</v>
      </c>
      <c r="N436" s="31">
        <v>31600</v>
      </c>
      <c r="O436" s="31">
        <v>31600</v>
      </c>
      <c r="P436" s="286"/>
      <c r="Q436" s="31"/>
      <c r="R436" s="31"/>
      <c r="S436" s="287">
        <f t="shared" si="185"/>
        <v>0</v>
      </c>
      <c r="T436" s="287">
        <f t="shared" si="185"/>
        <v>0</v>
      </c>
      <c r="U436" s="287">
        <f t="shared" si="185"/>
        <v>0</v>
      </c>
      <c r="V436" s="287"/>
      <c r="W436" s="287"/>
      <c r="X436" s="287"/>
      <c r="Y436" s="287"/>
      <c r="Z436" s="287"/>
    </row>
    <row r="437" spans="1:26" ht="12.75" customHeight="1">
      <c r="A437" s="30" t="s">
        <v>1445</v>
      </c>
      <c r="B437" s="32" t="s">
        <v>35</v>
      </c>
      <c r="C437" s="30" t="s">
        <v>767</v>
      </c>
      <c r="D437" s="292" t="s">
        <v>6</v>
      </c>
      <c r="E437" s="292" t="s">
        <v>124</v>
      </c>
      <c r="F437" s="292" t="s">
        <v>155</v>
      </c>
      <c r="G437" s="31">
        <f aca="true" t="shared" si="214" ref="G437:R437">G438</f>
        <v>1580200</v>
      </c>
      <c r="H437" s="31">
        <f t="shared" si="214"/>
        <v>1580200</v>
      </c>
      <c r="I437" s="31">
        <f t="shared" si="214"/>
        <v>1580200</v>
      </c>
      <c r="J437" s="286">
        <f t="shared" si="214"/>
        <v>0</v>
      </c>
      <c r="K437" s="31">
        <f t="shared" si="214"/>
        <v>0</v>
      </c>
      <c r="L437" s="31">
        <f t="shared" si="214"/>
        <v>0</v>
      </c>
      <c r="M437" s="286">
        <f t="shared" si="214"/>
        <v>1580200</v>
      </c>
      <c r="N437" s="31">
        <f t="shared" si="214"/>
        <v>1580200</v>
      </c>
      <c r="O437" s="31">
        <f t="shared" si="214"/>
        <v>1580200</v>
      </c>
      <c r="P437" s="286">
        <f t="shared" si="214"/>
        <v>0</v>
      </c>
      <c r="Q437" s="31">
        <f t="shared" si="214"/>
        <v>0</v>
      </c>
      <c r="R437" s="31">
        <f t="shared" si="214"/>
        <v>0</v>
      </c>
      <c r="S437" s="287">
        <f t="shared" si="185"/>
        <v>0</v>
      </c>
      <c r="T437" s="287">
        <f t="shared" si="185"/>
        <v>0</v>
      </c>
      <c r="U437" s="287">
        <f t="shared" si="185"/>
        <v>0</v>
      </c>
      <c r="V437" s="287"/>
      <c r="W437" s="287"/>
      <c r="X437" s="287"/>
      <c r="Y437" s="287"/>
      <c r="Z437" s="287"/>
    </row>
    <row r="438" spans="1:26" ht="26.25" customHeight="1">
      <c r="A438" s="30" t="s">
        <v>1446</v>
      </c>
      <c r="B438" s="32" t="s">
        <v>321</v>
      </c>
      <c r="C438" s="30" t="s">
        <v>767</v>
      </c>
      <c r="D438" s="292" t="s">
        <v>6</v>
      </c>
      <c r="E438" s="292" t="s">
        <v>124</v>
      </c>
      <c r="F438" s="292" t="s">
        <v>156</v>
      </c>
      <c r="G438" s="31">
        <v>1580200</v>
      </c>
      <c r="H438" s="31">
        <v>1580200</v>
      </c>
      <c r="I438" s="31">
        <v>1580200</v>
      </c>
      <c r="J438" s="286"/>
      <c r="K438" s="31"/>
      <c r="L438" s="31"/>
      <c r="M438" s="286">
        <v>1580200</v>
      </c>
      <c r="N438" s="31">
        <v>1580200</v>
      </c>
      <c r="O438" s="31">
        <v>1580200</v>
      </c>
      <c r="P438" s="286"/>
      <c r="Q438" s="31"/>
      <c r="R438" s="31"/>
      <c r="S438" s="287">
        <f t="shared" si="185"/>
        <v>0</v>
      </c>
      <c r="T438" s="287">
        <f t="shared" si="185"/>
        <v>0</v>
      </c>
      <c r="U438" s="287">
        <f t="shared" si="185"/>
        <v>0</v>
      </c>
      <c r="V438" s="287"/>
      <c r="W438" s="287"/>
      <c r="X438" s="287"/>
      <c r="Y438" s="287"/>
      <c r="Z438" s="287"/>
    </row>
    <row r="439" spans="1:26" ht="12.75" customHeight="1">
      <c r="A439" s="30" t="s">
        <v>1447</v>
      </c>
      <c r="B439" s="314" t="s">
        <v>374</v>
      </c>
      <c r="C439" s="284" t="s">
        <v>768</v>
      </c>
      <c r="D439" s="30"/>
      <c r="E439" s="30"/>
      <c r="F439" s="30"/>
      <c r="G439" s="34">
        <f>G440+G461+G468</f>
        <v>130936272</v>
      </c>
      <c r="H439" s="34">
        <f aca="true" t="shared" si="215" ref="H439:U439">H440+H461+H468</f>
        <v>133819642</v>
      </c>
      <c r="I439" s="34">
        <f t="shared" si="215"/>
        <v>132161839</v>
      </c>
      <c r="J439" s="285">
        <f t="shared" si="215"/>
        <v>129827172.00112</v>
      </c>
      <c r="K439" s="34">
        <f t="shared" si="215"/>
        <v>132654442</v>
      </c>
      <c r="L439" s="34">
        <f t="shared" si="215"/>
        <v>132109639</v>
      </c>
      <c r="M439" s="285">
        <f t="shared" si="215"/>
        <v>1109100</v>
      </c>
      <c r="N439" s="34">
        <f t="shared" si="215"/>
        <v>1165200</v>
      </c>
      <c r="O439" s="34">
        <f t="shared" si="215"/>
        <v>52200</v>
      </c>
      <c r="P439" s="285">
        <f t="shared" si="215"/>
        <v>0</v>
      </c>
      <c r="Q439" s="34">
        <f t="shared" si="215"/>
        <v>0</v>
      </c>
      <c r="R439" s="34">
        <f t="shared" si="215"/>
        <v>0</v>
      </c>
      <c r="S439" s="34">
        <f t="shared" si="215"/>
        <v>-0.0011200010776519775</v>
      </c>
      <c r="T439" s="34">
        <f t="shared" si="215"/>
        <v>0</v>
      </c>
      <c r="U439" s="34">
        <f t="shared" si="215"/>
        <v>0</v>
      </c>
      <c r="V439" s="287"/>
      <c r="W439" s="287"/>
      <c r="X439" s="287"/>
      <c r="Y439" s="287"/>
      <c r="Z439" s="287"/>
    </row>
    <row r="440" spans="1:26" ht="12.75" customHeight="1">
      <c r="A440" s="30" t="s">
        <v>238</v>
      </c>
      <c r="B440" s="55" t="s">
        <v>691</v>
      </c>
      <c r="C440" s="30" t="s">
        <v>768</v>
      </c>
      <c r="D440" s="30" t="s">
        <v>9</v>
      </c>
      <c r="E440" s="30"/>
      <c r="F440" s="30"/>
      <c r="G440" s="31">
        <f aca="true" t="shared" si="216" ref="G440:R440">G441+G455</f>
        <v>8900059</v>
      </c>
      <c r="H440" s="31">
        <f t="shared" si="216"/>
        <v>6654811</v>
      </c>
      <c r="I440" s="31">
        <f t="shared" si="216"/>
        <v>6303923</v>
      </c>
      <c r="J440" s="286">
        <f t="shared" si="216"/>
        <v>8847859.001120001</v>
      </c>
      <c r="K440" s="31">
        <f t="shared" si="216"/>
        <v>6602611</v>
      </c>
      <c r="L440" s="31">
        <f t="shared" si="216"/>
        <v>6251723</v>
      </c>
      <c r="M440" s="286">
        <f t="shared" si="216"/>
        <v>52200</v>
      </c>
      <c r="N440" s="31">
        <f t="shared" si="216"/>
        <v>52200</v>
      </c>
      <c r="O440" s="31">
        <f t="shared" si="216"/>
        <v>52200</v>
      </c>
      <c r="P440" s="286">
        <f t="shared" si="216"/>
        <v>0</v>
      </c>
      <c r="Q440" s="31">
        <f t="shared" si="216"/>
        <v>0</v>
      </c>
      <c r="R440" s="31">
        <f t="shared" si="216"/>
        <v>0</v>
      </c>
      <c r="S440" s="287">
        <f t="shared" si="185"/>
        <v>-0.0011200010776519775</v>
      </c>
      <c r="T440" s="287">
        <f t="shared" si="185"/>
        <v>0</v>
      </c>
      <c r="U440" s="287">
        <f t="shared" si="185"/>
        <v>0</v>
      </c>
      <c r="V440" s="287"/>
      <c r="W440" s="287"/>
      <c r="X440" s="287"/>
      <c r="Y440" s="287"/>
      <c r="Z440" s="287"/>
    </row>
    <row r="441" spans="1:26" ht="26.25" customHeight="1">
      <c r="A441" s="30" t="s">
        <v>239</v>
      </c>
      <c r="B441" s="29" t="s">
        <v>679</v>
      </c>
      <c r="C441" s="30" t="s">
        <v>768</v>
      </c>
      <c r="D441" s="30" t="s">
        <v>281</v>
      </c>
      <c r="E441" s="30"/>
      <c r="F441" s="30"/>
      <c r="G441" s="31">
        <f aca="true" t="shared" si="217" ref="G441:R441">G442</f>
        <v>8847859</v>
      </c>
      <c r="H441" s="31">
        <f t="shared" si="217"/>
        <v>6602611</v>
      </c>
      <c r="I441" s="31">
        <f t="shared" si="217"/>
        <v>6251723</v>
      </c>
      <c r="J441" s="286">
        <f t="shared" si="217"/>
        <v>8847859.001120001</v>
      </c>
      <c r="K441" s="31">
        <f t="shared" si="217"/>
        <v>6602611</v>
      </c>
      <c r="L441" s="31">
        <f t="shared" si="217"/>
        <v>6251723</v>
      </c>
      <c r="M441" s="286">
        <f t="shared" si="217"/>
        <v>0</v>
      </c>
      <c r="N441" s="31">
        <f t="shared" si="217"/>
        <v>0</v>
      </c>
      <c r="O441" s="31">
        <f t="shared" si="217"/>
        <v>0</v>
      </c>
      <c r="P441" s="286">
        <f t="shared" si="217"/>
        <v>0</v>
      </c>
      <c r="Q441" s="31">
        <f t="shared" si="217"/>
        <v>0</v>
      </c>
      <c r="R441" s="31">
        <f t="shared" si="217"/>
        <v>0</v>
      </c>
      <c r="S441" s="287">
        <f t="shared" si="185"/>
        <v>-0.0011200010776519775</v>
      </c>
      <c r="T441" s="287">
        <f t="shared" si="185"/>
        <v>0</v>
      </c>
      <c r="U441" s="287">
        <f t="shared" si="185"/>
        <v>0</v>
      </c>
      <c r="V441" s="287"/>
      <c r="W441" s="287"/>
      <c r="X441" s="287"/>
      <c r="Y441" s="287"/>
      <c r="Z441" s="287"/>
    </row>
    <row r="442" spans="1:26" ht="26.25" customHeight="1">
      <c r="A442" s="30" t="s">
        <v>240</v>
      </c>
      <c r="B442" s="29" t="s">
        <v>669</v>
      </c>
      <c r="C442" s="30" t="s">
        <v>768</v>
      </c>
      <c r="D442" s="30" t="s">
        <v>281</v>
      </c>
      <c r="E442" s="30" t="s">
        <v>132</v>
      </c>
      <c r="F442" s="30"/>
      <c r="G442" s="31">
        <f aca="true" t="shared" si="218" ref="G442:R442">G443+G447</f>
        <v>8847859</v>
      </c>
      <c r="H442" s="31">
        <f t="shared" si="218"/>
        <v>6602611</v>
      </c>
      <c r="I442" s="31">
        <f t="shared" si="218"/>
        <v>6251723</v>
      </c>
      <c r="J442" s="286">
        <f t="shared" si="218"/>
        <v>8847859.001120001</v>
      </c>
      <c r="K442" s="31">
        <f t="shared" si="218"/>
        <v>6602611</v>
      </c>
      <c r="L442" s="31">
        <f t="shared" si="218"/>
        <v>6251723</v>
      </c>
      <c r="M442" s="286">
        <f t="shared" si="218"/>
        <v>0</v>
      </c>
      <c r="N442" s="31">
        <f t="shared" si="218"/>
        <v>0</v>
      </c>
      <c r="O442" s="31">
        <f t="shared" si="218"/>
        <v>0</v>
      </c>
      <c r="P442" s="286">
        <f t="shared" si="218"/>
        <v>0</v>
      </c>
      <c r="Q442" s="31">
        <f t="shared" si="218"/>
        <v>0</v>
      </c>
      <c r="R442" s="31">
        <f t="shared" si="218"/>
        <v>0</v>
      </c>
      <c r="S442" s="287">
        <f t="shared" si="185"/>
        <v>-0.0011200010776519775</v>
      </c>
      <c r="T442" s="287">
        <f t="shared" si="185"/>
        <v>0</v>
      </c>
      <c r="U442" s="287">
        <f t="shared" si="185"/>
        <v>0</v>
      </c>
      <c r="V442" s="287"/>
      <c r="W442" s="287"/>
      <c r="X442" s="287"/>
      <c r="Y442" s="287"/>
      <c r="Z442" s="287"/>
    </row>
    <row r="443" spans="1:26" ht="39.75" customHeight="1">
      <c r="A443" s="30" t="s">
        <v>241</v>
      </c>
      <c r="B443" s="32" t="s">
        <v>911</v>
      </c>
      <c r="C443" s="30" t="s">
        <v>768</v>
      </c>
      <c r="D443" s="30" t="s">
        <v>281</v>
      </c>
      <c r="E443" s="30" t="s">
        <v>125</v>
      </c>
      <c r="F443" s="33"/>
      <c r="G443" s="31">
        <f aca="true" t="shared" si="219" ref="G443:R445">G444</f>
        <v>673647</v>
      </c>
      <c r="H443" s="31">
        <f t="shared" si="219"/>
        <v>673647</v>
      </c>
      <c r="I443" s="31">
        <f t="shared" si="219"/>
        <v>673647</v>
      </c>
      <c r="J443" s="286">
        <f t="shared" si="219"/>
        <v>673647</v>
      </c>
      <c r="K443" s="31">
        <f t="shared" si="219"/>
        <v>673647</v>
      </c>
      <c r="L443" s="31">
        <f t="shared" si="219"/>
        <v>673647</v>
      </c>
      <c r="M443" s="286">
        <f t="shared" si="219"/>
        <v>0</v>
      </c>
      <c r="N443" s="31">
        <f t="shared" si="219"/>
        <v>0</v>
      </c>
      <c r="O443" s="31">
        <f t="shared" si="219"/>
        <v>0</v>
      </c>
      <c r="P443" s="286">
        <f t="shared" si="219"/>
        <v>0</v>
      </c>
      <c r="Q443" s="31">
        <f t="shared" si="219"/>
        <v>0</v>
      </c>
      <c r="R443" s="31">
        <f t="shared" si="219"/>
        <v>0</v>
      </c>
      <c r="S443" s="287">
        <f t="shared" si="185"/>
        <v>0</v>
      </c>
      <c r="T443" s="287">
        <f t="shared" si="185"/>
        <v>0</v>
      </c>
      <c r="U443" s="287">
        <f t="shared" si="185"/>
        <v>0</v>
      </c>
      <c r="V443" s="287"/>
      <c r="W443" s="287"/>
      <c r="X443" s="287"/>
      <c r="Y443" s="287"/>
      <c r="Z443" s="287"/>
    </row>
    <row r="444" spans="1:26" ht="66" customHeight="1">
      <c r="A444" s="30" t="s">
        <v>242</v>
      </c>
      <c r="B444" s="300" t="s">
        <v>912</v>
      </c>
      <c r="C444" s="30" t="s">
        <v>768</v>
      </c>
      <c r="D444" s="30" t="s">
        <v>281</v>
      </c>
      <c r="E444" s="30" t="s">
        <v>126</v>
      </c>
      <c r="F444" s="33"/>
      <c r="G444" s="31">
        <f t="shared" si="219"/>
        <v>673647</v>
      </c>
      <c r="H444" s="31">
        <f t="shared" si="219"/>
        <v>673647</v>
      </c>
      <c r="I444" s="31">
        <f t="shared" si="219"/>
        <v>673647</v>
      </c>
      <c r="J444" s="286">
        <f t="shared" si="219"/>
        <v>673647</v>
      </c>
      <c r="K444" s="31">
        <f t="shared" si="219"/>
        <v>673647</v>
      </c>
      <c r="L444" s="31">
        <f t="shared" si="219"/>
        <v>673647</v>
      </c>
      <c r="M444" s="286">
        <f t="shared" si="219"/>
        <v>0</v>
      </c>
      <c r="N444" s="31">
        <f t="shared" si="219"/>
        <v>0</v>
      </c>
      <c r="O444" s="31">
        <f t="shared" si="219"/>
        <v>0</v>
      </c>
      <c r="P444" s="286">
        <f t="shared" si="219"/>
        <v>0</v>
      </c>
      <c r="Q444" s="31">
        <f t="shared" si="219"/>
        <v>0</v>
      </c>
      <c r="R444" s="31">
        <f t="shared" si="219"/>
        <v>0</v>
      </c>
      <c r="S444" s="287">
        <f t="shared" si="185"/>
        <v>0</v>
      </c>
      <c r="T444" s="287">
        <f t="shared" si="185"/>
        <v>0</v>
      </c>
      <c r="U444" s="287">
        <f t="shared" si="185"/>
        <v>0</v>
      </c>
      <c r="V444" s="287"/>
      <c r="W444" s="287"/>
      <c r="X444" s="287"/>
      <c r="Y444" s="287"/>
      <c r="Z444" s="287"/>
    </row>
    <row r="445" spans="1:26" ht="39.75" customHeight="1">
      <c r="A445" s="30" t="s">
        <v>1156</v>
      </c>
      <c r="B445" s="32" t="s">
        <v>3</v>
      </c>
      <c r="C445" s="30" t="s">
        <v>768</v>
      </c>
      <c r="D445" s="30" t="s">
        <v>281</v>
      </c>
      <c r="E445" s="30" t="s">
        <v>126</v>
      </c>
      <c r="F445" s="33" t="s">
        <v>329</v>
      </c>
      <c r="G445" s="31">
        <f t="shared" si="219"/>
        <v>673647</v>
      </c>
      <c r="H445" s="31">
        <f t="shared" si="219"/>
        <v>673647</v>
      </c>
      <c r="I445" s="31">
        <f t="shared" si="219"/>
        <v>673647</v>
      </c>
      <c r="J445" s="286">
        <f t="shared" si="219"/>
        <v>673647</v>
      </c>
      <c r="K445" s="31">
        <f t="shared" si="219"/>
        <v>673647</v>
      </c>
      <c r="L445" s="31">
        <f t="shared" si="219"/>
        <v>673647</v>
      </c>
      <c r="M445" s="286">
        <f t="shared" si="219"/>
        <v>0</v>
      </c>
      <c r="N445" s="31">
        <f t="shared" si="219"/>
        <v>0</v>
      </c>
      <c r="O445" s="31">
        <f t="shared" si="219"/>
        <v>0</v>
      </c>
      <c r="P445" s="286">
        <f t="shared" si="219"/>
        <v>0</v>
      </c>
      <c r="Q445" s="31">
        <f t="shared" si="219"/>
        <v>0</v>
      </c>
      <c r="R445" s="31">
        <f t="shared" si="219"/>
        <v>0</v>
      </c>
      <c r="S445" s="287">
        <f aca="true" t="shared" si="220" ref="S445:U467">G445-J445-M445-P445</f>
        <v>0</v>
      </c>
      <c r="T445" s="287">
        <f t="shared" si="220"/>
        <v>0</v>
      </c>
      <c r="U445" s="287">
        <f t="shared" si="220"/>
        <v>0</v>
      </c>
      <c r="V445" s="287"/>
      <c r="W445" s="287"/>
      <c r="X445" s="287"/>
      <c r="Y445" s="287"/>
      <c r="Z445" s="287"/>
    </row>
    <row r="446" spans="1:26" ht="12.75" customHeight="1">
      <c r="A446" s="30" t="s">
        <v>243</v>
      </c>
      <c r="B446" s="32" t="s">
        <v>27</v>
      </c>
      <c r="C446" s="30" t="s">
        <v>768</v>
      </c>
      <c r="D446" s="30" t="s">
        <v>281</v>
      </c>
      <c r="E446" s="30" t="s">
        <v>126</v>
      </c>
      <c r="F446" s="33" t="s">
        <v>346</v>
      </c>
      <c r="G446" s="31">
        <v>673647</v>
      </c>
      <c r="H446" s="31">
        <v>673647</v>
      </c>
      <c r="I446" s="31">
        <v>673647</v>
      </c>
      <c r="J446" s="286">
        <v>673647</v>
      </c>
      <c r="K446" s="31">
        <v>673647</v>
      </c>
      <c r="L446" s="31">
        <v>673647</v>
      </c>
      <c r="M446" s="286"/>
      <c r="N446" s="31"/>
      <c r="O446" s="31"/>
      <c r="P446" s="286"/>
      <c r="Q446" s="31"/>
      <c r="R446" s="31"/>
      <c r="S446" s="287">
        <f t="shared" si="220"/>
        <v>0</v>
      </c>
      <c r="T446" s="287">
        <f t="shared" si="220"/>
        <v>0</v>
      </c>
      <c r="U446" s="287">
        <f t="shared" si="220"/>
        <v>0</v>
      </c>
      <c r="V446" s="287"/>
      <c r="W446" s="287"/>
      <c r="X446" s="287"/>
      <c r="Y446" s="287"/>
      <c r="Z446" s="287"/>
    </row>
    <row r="447" spans="1:26" ht="26.25" customHeight="1">
      <c r="A447" s="30" t="s">
        <v>244</v>
      </c>
      <c r="B447" s="55" t="s">
        <v>670</v>
      </c>
      <c r="C447" s="30" t="s">
        <v>768</v>
      </c>
      <c r="D447" s="30" t="s">
        <v>281</v>
      </c>
      <c r="E447" s="30" t="s">
        <v>127</v>
      </c>
      <c r="F447" s="30"/>
      <c r="G447" s="31">
        <f>G448</f>
        <v>8174212</v>
      </c>
      <c r="H447" s="31">
        <f aca="true" t="shared" si="221" ref="H447:U447">H448</f>
        <v>5928964</v>
      </c>
      <c r="I447" s="31">
        <f t="shared" si="221"/>
        <v>5578076</v>
      </c>
      <c r="J447" s="286">
        <f t="shared" si="221"/>
        <v>8174212.001120002</v>
      </c>
      <c r="K447" s="31">
        <f t="shared" si="221"/>
        <v>5928964</v>
      </c>
      <c r="L447" s="31">
        <f t="shared" si="221"/>
        <v>5578076</v>
      </c>
      <c r="M447" s="286">
        <f t="shared" si="221"/>
        <v>0</v>
      </c>
      <c r="N447" s="31">
        <f t="shared" si="221"/>
        <v>0</v>
      </c>
      <c r="O447" s="31">
        <f t="shared" si="221"/>
        <v>0</v>
      </c>
      <c r="P447" s="286">
        <f t="shared" si="221"/>
        <v>0</v>
      </c>
      <c r="Q447" s="31">
        <f t="shared" si="221"/>
        <v>0</v>
      </c>
      <c r="R447" s="31">
        <f t="shared" si="221"/>
        <v>0</v>
      </c>
      <c r="S447" s="31">
        <f t="shared" si="221"/>
        <v>-0.0011200020089745522</v>
      </c>
      <c r="T447" s="31">
        <f t="shared" si="221"/>
        <v>0</v>
      </c>
      <c r="U447" s="31">
        <f t="shared" si="221"/>
        <v>0</v>
      </c>
      <c r="V447" s="287"/>
      <c r="W447" s="287"/>
      <c r="X447" s="287"/>
      <c r="Y447" s="287"/>
      <c r="Z447" s="287"/>
    </row>
    <row r="448" spans="1:26" ht="66" customHeight="1">
      <c r="A448" s="30" t="s">
        <v>388</v>
      </c>
      <c r="B448" s="300" t="s">
        <v>671</v>
      </c>
      <c r="C448" s="30" t="s">
        <v>768</v>
      </c>
      <c r="D448" s="30" t="s">
        <v>281</v>
      </c>
      <c r="E448" s="30" t="s">
        <v>128</v>
      </c>
      <c r="F448" s="30"/>
      <c r="G448" s="31">
        <f aca="true" t="shared" si="222" ref="G448:R448">G449+G451+G453</f>
        <v>8174212</v>
      </c>
      <c r="H448" s="31">
        <f t="shared" si="222"/>
        <v>5928964</v>
      </c>
      <c r="I448" s="31">
        <f t="shared" si="222"/>
        <v>5578076</v>
      </c>
      <c r="J448" s="286">
        <f t="shared" si="222"/>
        <v>8174212.001120002</v>
      </c>
      <c r="K448" s="31">
        <f t="shared" si="222"/>
        <v>5928964</v>
      </c>
      <c r="L448" s="31">
        <f t="shared" si="222"/>
        <v>5578076</v>
      </c>
      <c r="M448" s="286">
        <f t="shared" si="222"/>
        <v>0</v>
      </c>
      <c r="N448" s="31">
        <f t="shared" si="222"/>
        <v>0</v>
      </c>
      <c r="O448" s="31">
        <f t="shared" si="222"/>
        <v>0</v>
      </c>
      <c r="P448" s="286">
        <f t="shared" si="222"/>
        <v>0</v>
      </c>
      <c r="Q448" s="31">
        <f t="shared" si="222"/>
        <v>0</v>
      </c>
      <c r="R448" s="31">
        <f t="shared" si="222"/>
        <v>0</v>
      </c>
      <c r="S448" s="287">
        <f t="shared" si="220"/>
        <v>-0.0011200020089745522</v>
      </c>
      <c r="T448" s="287">
        <f t="shared" si="220"/>
        <v>0</v>
      </c>
      <c r="U448" s="287">
        <f t="shared" si="220"/>
        <v>0</v>
      </c>
      <c r="V448" s="287"/>
      <c r="W448" s="287"/>
      <c r="X448" s="287"/>
      <c r="Y448" s="287"/>
      <c r="Z448" s="287"/>
    </row>
    <row r="449" spans="1:26" ht="39.75" customHeight="1">
      <c r="A449" s="30" t="s">
        <v>389</v>
      </c>
      <c r="B449" s="32" t="s">
        <v>3</v>
      </c>
      <c r="C449" s="30" t="s">
        <v>768</v>
      </c>
      <c r="D449" s="30" t="s">
        <v>281</v>
      </c>
      <c r="E449" s="30" t="s">
        <v>128</v>
      </c>
      <c r="F449" s="30" t="s">
        <v>329</v>
      </c>
      <c r="G449" s="31">
        <f aca="true" t="shared" si="223" ref="G449:R449">G450</f>
        <v>6536441</v>
      </c>
      <c r="H449" s="31">
        <f t="shared" si="223"/>
        <v>5373030</v>
      </c>
      <c r="I449" s="31">
        <f t="shared" si="223"/>
        <v>5009610</v>
      </c>
      <c r="J449" s="286">
        <f t="shared" si="223"/>
        <v>6536441.001120002</v>
      </c>
      <c r="K449" s="31">
        <f t="shared" si="223"/>
        <v>5373030</v>
      </c>
      <c r="L449" s="31">
        <f t="shared" si="223"/>
        <v>5009610</v>
      </c>
      <c r="M449" s="286">
        <f t="shared" si="223"/>
        <v>0</v>
      </c>
      <c r="N449" s="31">
        <f t="shared" si="223"/>
        <v>0</v>
      </c>
      <c r="O449" s="31">
        <f t="shared" si="223"/>
        <v>0</v>
      </c>
      <c r="P449" s="286">
        <f t="shared" si="223"/>
        <v>0</v>
      </c>
      <c r="Q449" s="31">
        <f t="shared" si="223"/>
        <v>0</v>
      </c>
      <c r="R449" s="31">
        <f t="shared" si="223"/>
        <v>0</v>
      </c>
      <c r="S449" s="287">
        <f t="shared" si="220"/>
        <v>-0.0011200020089745522</v>
      </c>
      <c r="T449" s="287">
        <f t="shared" si="220"/>
        <v>0</v>
      </c>
      <c r="U449" s="287">
        <f t="shared" si="220"/>
        <v>0</v>
      </c>
      <c r="V449" s="287"/>
      <c r="W449" s="287"/>
      <c r="X449" s="287"/>
      <c r="Y449" s="287"/>
      <c r="Z449" s="287"/>
    </row>
    <row r="450" spans="1:26" ht="12.75" customHeight="1">
      <c r="A450" s="30" t="s">
        <v>390</v>
      </c>
      <c r="B450" s="32" t="s">
        <v>27</v>
      </c>
      <c r="C450" s="30" t="s">
        <v>768</v>
      </c>
      <c r="D450" s="30" t="s">
        <v>281</v>
      </c>
      <c r="E450" s="30" t="s">
        <v>128</v>
      </c>
      <c r="F450" s="30" t="s">
        <v>346</v>
      </c>
      <c r="G450" s="31">
        <v>6536441</v>
      </c>
      <c r="H450" s="31">
        <v>5373030</v>
      </c>
      <c r="I450" s="31">
        <v>5009610</v>
      </c>
      <c r="J450" s="286">
        <f>6067*57.2*1.6*1.302*9-0.06+30000</f>
        <v>6536441.001120002</v>
      </c>
      <c r="K450" s="31">
        <v>5373030</v>
      </c>
      <c r="L450" s="31">
        <v>5009610</v>
      </c>
      <c r="M450" s="286"/>
      <c r="N450" s="31"/>
      <c r="O450" s="31"/>
      <c r="P450" s="286"/>
      <c r="Q450" s="31"/>
      <c r="R450" s="31"/>
      <c r="S450" s="287">
        <f t="shared" si="220"/>
        <v>-0.0011200020089745522</v>
      </c>
      <c r="T450" s="287">
        <f t="shared" si="220"/>
        <v>0</v>
      </c>
      <c r="U450" s="287">
        <f t="shared" si="220"/>
        <v>0</v>
      </c>
      <c r="V450" s="287"/>
      <c r="W450" s="287"/>
      <c r="X450" s="287"/>
      <c r="Y450" s="287"/>
      <c r="Z450" s="287"/>
    </row>
    <row r="451" spans="1:26" ht="39.75" customHeight="1">
      <c r="A451" s="30" t="s">
        <v>1022</v>
      </c>
      <c r="B451" s="32" t="s">
        <v>913</v>
      </c>
      <c r="C451" s="30" t="s">
        <v>768</v>
      </c>
      <c r="D451" s="30" t="s">
        <v>281</v>
      </c>
      <c r="E451" s="30" t="s">
        <v>128</v>
      </c>
      <c r="F451" s="30" t="s">
        <v>142</v>
      </c>
      <c r="G451" s="31">
        <f aca="true" t="shared" si="224" ref="G451:R451">G452</f>
        <v>1632771</v>
      </c>
      <c r="H451" s="31">
        <f t="shared" si="224"/>
        <v>550934</v>
      </c>
      <c r="I451" s="31">
        <f t="shared" si="224"/>
        <v>563466</v>
      </c>
      <c r="J451" s="286">
        <f t="shared" si="224"/>
        <v>1632771</v>
      </c>
      <c r="K451" s="31">
        <f t="shared" si="224"/>
        <v>550934</v>
      </c>
      <c r="L451" s="31">
        <f t="shared" si="224"/>
        <v>563466</v>
      </c>
      <c r="M451" s="286">
        <f t="shared" si="224"/>
        <v>0</v>
      </c>
      <c r="N451" s="31">
        <f t="shared" si="224"/>
        <v>0</v>
      </c>
      <c r="O451" s="31">
        <f t="shared" si="224"/>
        <v>0</v>
      </c>
      <c r="P451" s="286">
        <f t="shared" si="224"/>
        <v>0</v>
      </c>
      <c r="Q451" s="31">
        <f t="shared" si="224"/>
        <v>0</v>
      </c>
      <c r="R451" s="31">
        <f t="shared" si="224"/>
        <v>0</v>
      </c>
      <c r="S451" s="287">
        <f t="shared" si="220"/>
        <v>0</v>
      </c>
      <c r="T451" s="287">
        <f t="shared" si="220"/>
        <v>0</v>
      </c>
      <c r="U451" s="287">
        <f t="shared" si="220"/>
        <v>0</v>
      </c>
      <c r="V451" s="287"/>
      <c r="W451" s="287"/>
      <c r="X451" s="287"/>
      <c r="Y451" s="287"/>
      <c r="Z451" s="287"/>
    </row>
    <row r="452" spans="1:26" ht="26.25" customHeight="1">
      <c r="A452" s="30" t="s">
        <v>1023</v>
      </c>
      <c r="B452" s="32" t="s">
        <v>379</v>
      </c>
      <c r="C452" s="30" t="s">
        <v>768</v>
      </c>
      <c r="D452" s="30" t="s">
        <v>281</v>
      </c>
      <c r="E452" s="30" t="s">
        <v>128</v>
      </c>
      <c r="F452" s="292" t="s">
        <v>694</v>
      </c>
      <c r="G452" s="31">
        <f>1382910+252741-2880</f>
        <v>1632771</v>
      </c>
      <c r="H452" s="31">
        <f>298193+252741</f>
        <v>550934</v>
      </c>
      <c r="I452" s="31">
        <f>310725+252741</f>
        <v>563466</v>
      </c>
      <c r="J452" s="286">
        <f>1382910+252741-2880</f>
        <v>1632771</v>
      </c>
      <c r="K452" s="31">
        <f>382910-84717+252741</f>
        <v>550934</v>
      </c>
      <c r="L452" s="31">
        <f>382910-72185+252741</f>
        <v>563466</v>
      </c>
      <c r="M452" s="286"/>
      <c r="N452" s="31"/>
      <c r="O452" s="31"/>
      <c r="P452" s="286"/>
      <c r="Q452" s="31"/>
      <c r="R452" s="31"/>
      <c r="S452" s="287">
        <f t="shared" si="220"/>
        <v>0</v>
      </c>
      <c r="T452" s="287">
        <f t="shared" si="220"/>
        <v>0</v>
      </c>
      <c r="U452" s="287">
        <f t="shared" si="220"/>
        <v>0</v>
      </c>
      <c r="V452" s="287"/>
      <c r="W452" s="287"/>
      <c r="X452" s="287"/>
      <c r="Y452" s="287"/>
      <c r="Z452" s="287"/>
    </row>
    <row r="453" spans="1:26" ht="12.75" customHeight="1">
      <c r="A453" s="30" t="s">
        <v>1024</v>
      </c>
      <c r="B453" s="32" t="s">
        <v>30</v>
      </c>
      <c r="C453" s="30" t="s">
        <v>768</v>
      </c>
      <c r="D453" s="30" t="s">
        <v>281</v>
      </c>
      <c r="E453" s="30" t="s">
        <v>128</v>
      </c>
      <c r="F453" s="33" t="s">
        <v>29</v>
      </c>
      <c r="G453" s="31">
        <f aca="true" t="shared" si="225" ref="G453:R453">G454</f>
        <v>5000</v>
      </c>
      <c r="H453" s="31">
        <f t="shared" si="225"/>
        <v>5000</v>
      </c>
      <c r="I453" s="31">
        <f t="shared" si="225"/>
        <v>5000</v>
      </c>
      <c r="J453" s="286">
        <f t="shared" si="225"/>
        <v>5000</v>
      </c>
      <c r="K453" s="31">
        <f t="shared" si="225"/>
        <v>5000</v>
      </c>
      <c r="L453" s="31">
        <f t="shared" si="225"/>
        <v>5000</v>
      </c>
      <c r="M453" s="286">
        <f t="shared" si="225"/>
        <v>0</v>
      </c>
      <c r="N453" s="31">
        <f t="shared" si="225"/>
        <v>0</v>
      </c>
      <c r="O453" s="31">
        <f t="shared" si="225"/>
        <v>0</v>
      </c>
      <c r="P453" s="286">
        <f t="shared" si="225"/>
        <v>0</v>
      </c>
      <c r="Q453" s="31">
        <f t="shared" si="225"/>
        <v>0</v>
      </c>
      <c r="R453" s="31">
        <f t="shared" si="225"/>
        <v>0</v>
      </c>
      <c r="S453" s="287">
        <f t="shared" si="220"/>
        <v>0</v>
      </c>
      <c r="T453" s="287">
        <f t="shared" si="220"/>
        <v>0</v>
      </c>
      <c r="U453" s="287">
        <f t="shared" si="220"/>
        <v>0</v>
      </c>
      <c r="V453" s="287"/>
      <c r="W453" s="287"/>
      <c r="X453" s="287"/>
      <c r="Y453" s="287"/>
      <c r="Z453" s="287"/>
    </row>
    <row r="454" spans="1:26" ht="12.75" customHeight="1">
      <c r="A454" s="30" t="s">
        <v>1025</v>
      </c>
      <c r="B454" s="32" t="s">
        <v>31</v>
      </c>
      <c r="C454" s="30" t="s">
        <v>768</v>
      </c>
      <c r="D454" s="30" t="s">
        <v>281</v>
      </c>
      <c r="E454" s="30" t="s">
        <v>128</v>
      </c>
      <c r="F454" s="33" t="s">
        <v>28</v>
      </c>
      <c r="G454" s="31">
        <v>5000</v>
      </c>
      <c r="H454" s="31">
        <v>5000</v>
      </c>
      <c r="I454" s="31">
        <v>5000</v>
      </c>
      <c r="J454" s="286">
        <v>5000</v>
      </c>
      <c r="K454" s="31">
        <v>5000</v>
      </c>
      <c r="L454" s="31">
        <v>5000</v>
      </c>
      <c r="M454" s="286"/>
      <c r="N454" s="31"/>
      <c r="O454" s="31"/>
      <c r="P454" s="286"/>
      <c r="Q454" s="31"/>
      <c r="R454" s="31"/>
      <c r="S454" s="287">
        <f t="shared" si="220"/>
        <v>0</v>
      </c>
      <c r="T454" s="287">
        <f t="shared" si="220"/>
        <v>0</v>
      </c>
      <c r="U454" s="287">
        <f t="shared" si="220"/>
        <v>0</v>
      </c>
      <c r="V454" s="287"/>
      <c r="W454" s="287"/>
      <c r="X454" s="287"/>
      <c r="Y454" s="287"/>
      <c r="Z454" s="287"/>
    </row>
    <row r="455" spans="1:26" ht="12.75" customHeight="1">
      <c r="A455" s="30" t="s">
        <v>1238</v>
      </c>
      <c r="B455" s="32" t="s">
        <v>165</v>
      </c>
      <c r="C455" s="30" t="s">
        <v>768</v>
      </c>
      <c r="D455" s="30" t="s">
        <v>584</v>
      </c>
      <c r="E455" s="30"/>
      <c r="F455" s="33"/>
      <c r="G455" s="31">
        <f aca="true" t="shared" si="226" ref="G455:R459">G456</f>
        <v>52200</v>
      </c>
      <c r="H455" s="31">
        <f t="shared" si="226"/>
        <v>52200</v>
      </c>
      <c r="I455" s="31">
        <f t="shared" si="226"/>
        <v>52200</v>
      </c>
      <c r="J455" s="286">
        <f t="shared" si="226"/>
        <v>0</v>
      </c>
      <c r="K455" s="31">
        <f t="shared" si="226"/>
        <v>0</v>
      </c>
      <c r="L455" s="31">
        <f t="shared" si="226"/>
        <v>0</v>
      </c>
      <c r="M455" s="286">
        <f t="shared" si="226"/>
        <v>52200</v>
      </c>
      <c r="N455" s="31">
        <f t="shared" si="226"/>
        <v>52200</v>
      </c>
      <c r="O455" s="31">
        <f t="shared" si="226"/>
        <v>52200</v>
      </c>
      <c r="P455" s="286">
        <f t="shared" si="226"/>
        <v>0</v>
      </c>
      <c r="Q455" s="31">
        <f t="shared" si="226"/>
        <v>0</v>
      </c>
      <c r="R455" s="31">
        <f t="shared" si="226"/>
        <v>0</v>
      </c>
      <c r="S455" s="287">
        <f t="shared" si="220"/>
        <v>0</v>
      </c>
      <c r="T455" s="287">
        <f t="shared" si="220"/>
        <v>0</v>
      </c>
      <c r="U455" s="287">
        <f t="shared" si="220"/>
        <v>0</v>
      </c>
      <c r="V455" s="287"/>
      <c r="W455" s="287"/>
      <c r="X455" s="287"/>
      <c r="Y455" s="287"/>
      <c r="Z455" s="287"/>
    </row>
    <row r="456" spans="1:26" ht="12.75" customHeight="1">
      <c r="A456" s="30" t="s">
        <v>1239</v>
      </c>
      <c r="B456" s="29" t="s">
        <v>24</v>
      </c>
      <c r="C456" s="30" t="s">
        <v>768</v>
      </c>
      <c r="D456" s="30" t="s">
        <v>584</v>
      </c>
      <c r="E456" s="30" t="s">
        <v>63</v>
      </c>
      <c r="F456" s="33"/>
      <c r="G456" s="31">
        <f t="shared" si="226"/>
        <v>52200</v>
      </c>
      <c r="H456" s="31">
        <f t="shared" si="226"/>
        <v>52200</v>
      </c>
      <c r="I456" s="31">
        <f t="shared" si="226"/>
        <v>52200</v>
      </c>
      <c r="J456" s="286">
        <f t="shared" si="226"/>
        <v>0</v>
      </c>
      <c r="K456" s="31">
        <f t="shared" si="226"/>
        <v>0</v>
      </c>
      <c r="L456" s="31">
        <f t="shared" si="226"/>
        <v>0</v>
      </c>
      <c r="M456" s="286">
        <f t="shared" si="226"/>
        <v>52200</v>
      </c>
      <c r="N456" s="31">
        <f t="shared" si="226"/>
        <v>52200</v>
      </c>
      <c r="O456" s="31">
        <f t="shared" si="226"/>
        <v>52200</v>
      </c>
      <c r="P456" s="286">
        <f t="shared" si="226"/>
        <v>0</v>
      </c>
      <c r="Q456" s="31">
        <f t="shared" si="226"/>
        <v>0</v>
      </c>
      <c r="R456" s="31">
        <f t="shared" si="226"/>
        <v>0</v>
      </c>
      <c r="S456" s="287">
        <f t="shared" si="220"/>
        <v>0</v>
      </c>
      <c r="T456" s="287">
        <f t="shared" si="220"/>
        <v>0</v>
      </c>
      <c r="U456" s="287">
        <f t="shared" si="220"/>
        <v>0</v>
      </c>
      <c r="V456" s="287"/>
      <c r="W456" s="287"/>
      <c r="X456" s="287"/>
      <c r="Y456" s="287"/>
      <c r="Z456" s="287"/>
    </row>
    <row r="457" spans="1:26" ht="26.25" customHeight="1">
      <c r="A457" s="30" t="s">
        <v>245</v>
      </c>
      <c r="B457" s="32" t="s">
        <v>25</v>
      </c>
      <c r="C457" s="30" t="s">
        <v>768</v>
      </c>
      <c r="D457" s="30" t="s">
        <v>584</v>
      </c>
      <c r="E457" s="30" t="s">
        <v>129</v>
      </c>
      <c r="F457" s="33"/>
      <c r="G457" s="31">
        <f t="shared" si="226"/>
        <v>52200</v>
      </c>
      <c r="H457" s="31">
        <f t="shared" si="226"/>
        <v>52200</v>
      </c>
      <c r="I457" s="31">
        <f t="shared" si="226"/>
        <v>52200</v>
      </c>
      <c r="J457" s="286">
        <f t="shared" si="226"/>
        <v>0</v>
      </c>
      <c r="K457" s="31">
        <f t="shared" si="226"/>
        <v>0</v>
      </c>
      <c r="L457" s="31">
        <f t="shared" si="226"/>
        <v>0</v>
      </c>
      <c r="M457" s="286">
        <f t="shared" si="226"/>
        <v>52200</v>
      </c>
      <c r="N457" s="31">
        <f t="shared" si="226"/>
        <v>52200</v>
      </c>
      <c r="O457" s="31">
        <f t="shared" si="226"/>
        <v>52200</v>
      </c>
      <c r="P457" s="286">
        <f t="shared" si="226"/>
        <v>0</v>
      </c>
      <c r="Q457" s="31">
        <f t="shared" si="226"/>
        <v>0</v>
      </c>
      <c r="R457" s="31">
        <f t="shared" si="226"/>
        <v>0</v>
      </c>
      <c r="S457" s="287">
        <f t="shared" si="220"/>
        <v>0</v>
      </c>
      <c r="T457" s="287">
        <f t="shared" si="220"/>
        <v>0</v>
      </c>
      <c r="U457" s="287">
        <f t="shared" si="220"/>
        <v>0</v>
      </c>
      <c r="V457" s="287"/>
      <c r="W457" s="287"/>
      <c r="X457" s="287"/>
      <c r="Y457" s="287"/>
      <c r="Z457" s="287"/>
    </row>
    <row r="458" spans="1:26" ht="66" customHeight="1">
      <c r="A458" s="30" t="s">
        <v>246</v>
      </c>
      <c r="B458" s="32" t="s">
        <v>990</v>
      </c>
      <c r="C458" s="30" t="s">
        <v>768</v>
      </c>
      <c r="D458" s="30" t="s">
        <v>584</v>
      </c>
      <c r="E458" s="30" t="s">
        <v>130</v>
      </c>
      <c r="F458" s="33"/>
      <c r="G458" s="31">
        <f t="shared" si="226"/>
        <v>52200</v>
      </c>
      <c r="H458" s="31">
        <f t="shared" si="226"/>
        <v>52200</v>
      </c>
      <c r="I458" s="31">
        <f t="shared" si="226"/>
        <v>52200</v>
      </c>
      <c r="J458" s="286">
        <f t="shared" si="226"/>
        <v>0</v>
      </c>
      <c r="K458" s="31">
        <f t="shared" si="226"/>
        <v>0</v>
      </c>
      <c r="L458" s="31">
        <f t="shared" si="226"/>
        <v>0</v>
      </c>
      <c r="M458" s="286">
        <f t="shared" si="226"/>
        <v>52200</v>
      </c>
      <c r="N458" s="31">
        <f t="shared" si="226"/>
        <v>52200</v>
      </c>
      <c r="O458" s="31">
        <f t="shared" si="226"/>
        <v>52200</v>
      </c>
      <c r="P458" s="286">
        <f t="shared" si="226"/>
        <v>0</v>
      </c>
      <c r="Q458" s="31">
        <f t="shared" si="226"/>
        <v>0</v>
      </c>
      <c r="R458" s="31">
        <f t="shared" si="226"/>
        <v>0</v>
      </c>
      <c r="S458" s="287">
        <f t="shared" si="220"/>
        <v>0</v>
      </c>
      <c r="T458" s="287">
        <f t="shared" si="220"/>
        <v>0</v>
      </c>
      <c r="U458" s="287">
        <f t="shared" si="220"/>
        <v>0</v>
      </c>
      <c r="V458" s="287"/>
      <c r="W458" s="287"/>
      <c r="X458" s="287"/>
      <c r="Y458" s="287"/>
      <c r="Z458" s="287"/>
    </row>
    <row r="459" spans="1:26" ht="12.75" customHeight="1">
      <c r="A459" s="30" t="s">
        <v>247</v>
      </c>
      <c r="B459" s="32" t="s">
        <v>356</v>
      </c>
      <c r="C459" s="30" t="s">
        <v>768</v>
      </c>
      <c r="D459" s="30" t="s">
        <v>584</v>
      </c>
      <c r="E459" s="30" t="s">
        <v>130</v>
      </c>
      <c r="F459" s="278">
        <v>500</v>
      </c>
      <c r="G459" s="31">
        <f t="shared" si="226"/>
        <v>52200</v>
      </c>
      <c r="H459" s="31">
        <f t="shared" si="226"/>
        <v>52200</v>
      </c>
      <c r="I459" s="31">
        <f t="shared" si="226"/>
        <v>52200</v>
      </c>
      <c r="J459" s="286">
        <f t="shared" si="226"/>
        <v>0</v>
      </c>
      <c r="K459" s="31">
        <f t="shared" si="226"/>
        <v>0</v>
      </c>
      <c r="L459" s="31">
        <f t="shared" si="226"/>
        <v>0</v>
      </c>
      <c r="M459" s="286">
        <f t="shared" si="226"/>
        <v>52200</v>
      </c>
      <c r="N459" s="31">
        <f t="shared" si="226"/>
        <v>52200</v>
      </c>
      <c r="O459" s="31">
        <f t="shared" si="226"/>
        <v>52200</v>
      </c>
      <c r="P459" s="286">
        <f t="shared" si="226"/>
        <v>0</v>
      </c>
      <c r="Q459" s="31">
        <f t="shared" si="226"/>
        <v>0</v>
      </c>
      <c r="R459" s="31">
        <f t="shared" si="226"/>
        <v>0</v>
      </c>
      <c r="S459" s="287">
        <f t="shared" si="220"/>
        <v>0</v>
      </c>
      <c r="T459" s="287">
        <f t="shared" si="220"/>
        <v>0</v>
      </c>
      <c r="U459" s="287">
        <f t="shared" si="220"/>
        <v>0</v>
      </c>
      <c r="V459" s="287"/>
      <c r="W459" s="287"/>
      <c r="X459" s="287"/>
      <c r="Y459" s="287"/>
      <c r="Z459" s="287"/>
    </row>
    <row r="460" spans="1:26" ht="12.75" customHeight="1">
      <c r="A460" s="30" t="s">
        <v>248</v>
      </c>
      <c r="B460" s="32" t="s">
        <v>39</v>
      </c>
      <c r="C460" s="30" t="s">
        <v>768</v>
      </c>
      <c r="D460" s="30" t="s">
        <v>584</v>
      </c>
      <c r="E460" s="30" t="s">
        <v>130</v>
      </c>
      <c r="F460" s="278">
        <v>530</v>
      </c>
      <c r="G460" s="31">
        <v>52200</v>
      </c>
      <c r="H460" s="31">
        <v>52200</v>
      </c>
      <c r="I460" s="31">
        <v>52200</v>
      </c>
      <c r="J460" s="286"/>
      <c r="K460" s="31"/>
      <c r="L460" s="31"/>
      <c r="M460" s="286">
        <v>52200</v>
      </c>
      <c r="N460" s="31">
        <v>52200</v>
      </c>
      <c r="O460" s="31">
        <v>52200</v>
      </c>
      <c r="P460" s="286"/>
      <c r="Q460" s="31"/>
      <c r="R460" s="31"/>
      <c r="S460" s="287">
        <f t="shared" si="220"/>
        <v>0</v>
      </c>
      <c r="T460" s="287">
        <f t="shared" si="220"/>
        <v>0</v>
      </c>
      <c r="U460" s="287">
        <f t="shared" si="220"/>
        <v>0</v>
      </c>
      <c r="V460" s="287"/>
      <c r="W460" s="287"/>
      <c r="X460" s="287"/>
      <c r="Y460" s="287"/>
      <c r="Z460" s="287"/>
    </row>
    <row r="461" spans="1:26" ht="12.75" customHeight="1">
      <c r="A461" s="30" t="s">
        <v>1240</v>
      </c>
      <c r="B461" s="55" t="s">
        <v>602</v>
      </c>
      <c r="C461" s="30" t="s">
        <v>768</v>
      </c>
      <c r="D461" s="30" t="s">
        <v>43</v>
      </c>
      <c r="E461" s="30"/>
      <c r="F461" s="278"/>
      <c r="G461" s="31">
        <f aca="true" t="shared" si="227" ref="G461:R466">G462</f>
        <v>1056900</v>
      </c>
      <c r="H461" s="31">
        <f t="shared" si="227"/>
        <v>1113000</v>
      </c>
      <c r="I461" s="31">
        <f t="shared" si="227"/>
        <v>0</v>
      </c>
      <c r="J461" s="286">
        <f t="shared" si="227"/>
        <v>0</v>
      </c>
      <c r="K461" s="31">
        <f t="shared" si="227"/>
        <v>0</v>
      </c>
      <c r="L461" s="31">
        <f t="shared" si="227"/>
        <v>0</v>
      </c>
      <c r="M461" s="286">
        <f t="shared" si="227"/>
        <v>1056900</v>
      </c>
      <c r="N461" s="31">
        <f t="shared" si="227"/>
        <v>1113000</v>
      </c>
      <c r="O461" s="31">
        <f t="shared" si="227"/>
        <v>0</v>
      </c>
      <c r="P461" s="286">
        <f t="shared" si="227"/>
        <v>0</v>
      </c>
      <c r="Q461" s="31">
        <f t="shared" si="227"/>
        <v>0</v>
      </c>
      <c r="R461" s="31">
        <f t="shared" si="227"/>
        <v>0</v>
      </c>
      <c r="S461" s="287">
        <f t="shared" si="220"/>
        <v>0</v>
      </c>
      <c r="T461" s="287">
        <f t="shared" si="220"/>
        <v>0</v>
      </c>
      <c r="U461" s="287">
        <f t="shared" si="220"/>
        <v>0</v>
      </c>
      <c r="V461" s="287"/>
      <c r="W461" s="287"/>
      <c r="X461" s="287"/>
      <c r="Y461" s="287"/>
      <c r="Z461" s="287"/>
    </row>
    <row r="462" spans="1:26" ht="12.75" customHeight="1">
      <c r="A462" s="30" t="s">
        <v>1241</v>
      </c>
      <c r="B462" s="55" t="s">
        <v>42</v>
      </c>
      <c r="C462" s="30" t="s">
        <v>768</v>
      </c>
      <c r="D462" s="30" t="s">
        <v>44</v>
      </c>
      <c r="E462" s="30"/>
      <c r="F462" s="278"/>
      <c r="G462" s="31">
        <f t="shared" si="227"/>
        <v>1056900</v>
      </c>
      <c r="H462" s="31">
        <f t="shared" si="227"/>
        <v>1113000</v>
      </c>
      <c r="I462" s="31">
        <f t="shared" si="227"/>
        <v>0</v>
      </c>
      <c r="J462" s="286">
        <f t="shared" si="227"/>
        <v>0</v>
      </c>
      <c r="K462" s="31">
        <f t="shared" si="227"/>
        <v>0</v>
      </c>
      <c r="L462" s="31">
        <f t="shared" si="227"/>
        <v>0</v>
      </c>
      <c r="M462" s="286">
        <f t="shared" si="227"/>
        <v>1056900</v>
      </c>
      <c r="N462" s="31">
        <f t="shared" si="227"/>
        <v>1113000</v>
      </c>
      <c r="O462" s="31">
        <f t="shared" si="227"/>
        <v>0</v>
      </c>
      <c r="P462" s="286">
        <f t="shared" si="227"/>
        <v>0</v>
      </c>
      <c r="Q462" s="31">
        <f t="shared" si="227"/>
        <v>0</v>
      </c>
      <c r="R462" s="31">
        <f t="shared" si="227"/>
        <v>0</v>
      </c>
      <c r="S462" s="287">
        <f t="shared" si="220"/>
        <v>0</v>
      </c>
      <c r="T462" s="287">
        <f t="shared" si="220"/>
        <v>0</v>
      </c>
      <c r="U462" s="287">
        <f t="shared" si="220"/>
        <v>0</v>
      </c>
      <c r="V462" s="287"/>
      <c r="W462" s="287"/>
      <c r="X462" s="287"/>
      <c r="Y462" s="287"/>
      <c r="Z462" s="287"/>
    </row>
    <row r="463" spans="1:26" ht="12.75" customHeight="1">
      <c r="A463" s="30" t="s">
        <v>1242</v>
      </c>
      <c r="B463" s="29" t="s">
        <v>24</v>
      </c>
      <c r="C463" s="30" t="s">
        <v>768</v>
      </c>
      <c r="D463" s="30" t="s">
        <v>44</v>
      </c>
      <c r="E463" s="30" t="s">
        <v>63</v>
      </c>
      <c r="F463" s="278"/>
      <c r="G463" s="31">
        <f t="shared" si="227"/>
        <v>1056900</v>
      </c>
      <c r="H463" s="31">
        <f t="shared" si="227"/>
        <v>1113000</v>
      </c>
      <c r="I463" s="31">
        <f t="shared" si="227"/>
        <v>0</v>
      </c>
      <c r="J463" s="286">
        <f t="shared" si="227"/>
        <v>0</v>
      </c>
      <c r="K463" s="31">
        <f t="shared" si="227"/>
        <v>0</v>
      </c>
      <c r="L463" s="31">
        <f t="shared" si="227"/>
        <v>0</v>
      </c>
      <c r="M463" s="286">
        <f t="shared" si="227"/>
        <v>1056900</v>
      </c>
      <c r="N463" s="31">
        <f t="shared" si="227"/>
        <v>1113000</v>
      </c>
      <c r="O463" s="31">
        <f t="shared" si="227"/>
        <v>0</v>
      </c>
      <c r="P463" s="286">
        <f t="shared" si="227"/>
        <v>0</v>
      </c>
      <c r="Q463" s="31">
        <f t="shared" si="227"/>
        <v>0</v>
      </c>
      <c r="R463" s="31">
        <f t="shared" si="227"/>
        <v>0</v>
      </c>
      <c r="S463" s="287">
        <f t="shared" si="220"/>
        <v>0</v>
      </c>
      <c r="T463" s="287">
        <f t="shared" si="220"/>
        <v>0</v>
      </c>
      <c r="U463" s="287">
        <f t="shared" si="220"/>
        <v>0</v>
      </c>
      <c r="V463" s="287"/>
      <c r="W463" s="287"/>
      <c r="X463" s="287"/>
      <c r="Y463" s="287"/>
      <c r="Z463" s="287"/>
    </row>
    <row r="464" spans="1:26" ht="26.25" customHeight="1">
      <c r="A464" s="30" t="s">
        <v>1157</v>
      </c>
      <c r="B464" s="32" t="s">
        <v>25</v>
      </c>
      <c r="C464" s="30" t="s">
        <v>768</v>
      </c>
      <c r="D464" s="30" t="s">
        <v>44</v>
      </c>
      <c r="E464" s="30" t="s">
        <v>129</v>
      </c>
      <c r="F464" s="278"/>
      <c r="G464" s="31">
        <f t="shared" si="227"/>
        <v>1056900</v>
      </c>
      <c r="H464" s="31">
        <f t="shared" si="227"/>
        <v>1113000</v>
      </c>
      <c r="I464" s="31">
        <f t="shared" si="227"/>
        <v>0</v>
      </c>
      <c r="J464" s="286">
        <f t="shared" si="227"/>
        <v>0</v>
      </c>
      <c r="K464" s="31">
        <f t="shared" si="227"/>
        <v>0</v>
      </c>
      <c r="L464" s="31">
        <f t="shared" si="227"/>
        <v>0</v>
      </c>
      <c r="M464" s="286">
        <f t="shared" si="227"/>
        <v>1056900</v>
      </c>
      <c r="N464" s="31">
        <f t="shared" si="227"/>
        <v>1113000</v>
      </c>
      <c r="O464" s="31">
        <f t="shared" si="227"/>
        <v>0</v>
      </c>
      <c r="P464" s="286">
        <f t="shared" si="227"/>
        <v>0</v>
      </c>
      <c r="Q464" s="31">
        <f t="shared" si="227"/>
        <v>0</v>
      </c>
      <c r="R464" s="31">
        <f t="shared" si="227"/>
        <v>0</v>
      </c>
      <c r="S464" s="287">
        <f t="shared" si="220"/>
        <v>0</v>
      </c>
      <c r="T464" s="287">
        <f t="shared" si="220"/>
        <v>0</v>
      </c>
      <c r="U464" s="287">
        <f t="shared" si="220"/>
        <v>0</v>
      </c>
      <c r="V464" s="287"/>
      <c r="W464" s="287"/>
      <c r="X464" s="287"/>
      <c r="Y464" s="287"/>
      <c r="Z464" s="287"/>
    </row>
    <row r="465" spans="1:26" ht="52.5" customHeight="1">
      <c r="A465" s="30" t="s">
        <v>1158</v>
      </c>
      <c r="B465" s="32" t="s">
        <v>991</v>
      </c>
      <c r="C465" s="30" t="s">
        <v>768</v>
      </c>
      <c r="D465" s="30" t="s">
        <v>44</v>
      </c>
      <c r="E465" s="30" t="s">
        <v>131</v>
      </c>
      <c r="F465" s="278"/>
      <c r="G465" s="31">
        <f t="shared" si="227"/>
        <v>1056900</v>
      </c>
      <c r="H465" s="31">
        <f t="shared" si="227"/>
        <v>1113000</v>
      </c>
      <c r="I465" s="31">
        <f t="shared" si="227"/>
        <v>0</v>
      </c>
      <c r="J465" s="286">
        <f t="shared" si="227"/>
        <v>0</v>
      </c>
      <c r="K465" s="31">
        <f t="shared" si="227"/>
        <v>0</v>
      </c>
      <c r="L465" s="31">
        <f t="shared" si="227"/>
        <v>0</v>
      </c>
      <c r="M465" s="286">
        <f t="shared" si="227"/>
        <v>1056900</v>
      </c>
      <c r="N465" s="31">
        <f t="shared" si="227"/>
        <v>1113000</v>
      </c>
      <c r="O465" s="31">
        <f t="shared" si="227"/>
        <v>0</v>
      </c>
      <c r="P465" s="286">
        <f t="shared" si="227"/>
        <v>0</v>
      </c>
      <c r="Q465" s="31">
        <f t="shared" si="227"/>
        <v>0</v>
      </c>
      <c r="R465" s="31">
        <f t="shared" si="227"/>
        <v>0</v>
      </c>
      <c r="S465" s="287">
        <f t="shared" si="220"/>
        <v>0</v>
      </c>
      <c r="T465" s="287">
        <f t="shared" si="220"/>
        <v>0</v>
      </c>
      <c r="U465" s="287">
        <f t="shared" si="220"/>
        <v>0</v>
      </c>
      <c r="V465" s="287"/>
      <c r="W465" s="287"/>
      <c r="X465" s="287"/>
      <c r="Y465" s="287"/>
      <c r="Z465" s="287"/>
    </row>
    <row r="466" spans="1:26" ht="12.75" customHeight="1">
      <c r="A466" s="30" t="s">
        <v>1159</v>
      </c>
      <c r="B466" s="32" t="s">
        <v>356</v>
      </c>
      <c r="C466" s="30" t="s">
        <v>768</v>
      </c>
      <c r="D466" s="30" t="s">
        <v>44</v>
      </c>
      <c r="E466" s="30" t="s">
        <v>131</v>
      </c>
      <c r="F466" s="278">
        <v>500</v>
      </c>
      <c r="G466" s="31">
        <f t="shared" si="227"/>
        <v>1056900</v>
      </c>
      <c r="H466" s="31">
        <f t="shared" si="227"/>
        <v>1113000</v>
      </c>
      <c r="I466" s="31">
        <f t="shared" si="227"/>
        <v>0</v>
      </c>
      <c r="J466" s="286">
        <f t="shared" si="227"/>
        <v>0</v>
      </c>
      <c r="K466" s="31">
        <f t="shared" si="227"/>
        <v>0</v>
      </c>
      <c r="L466" s="31">
        <f t="shared" si="227"/>
        <v>0</v>
      </c>
      <c r="M466" s="286">
        <f t="shared" si="227"/>
        <v>1056900</v>
      </c>
      <c r="N466" s="31">
        <f t="shared" si="227"/>
        <v>1113000</v>
      </c>
      <c r="O466" s="31">
        <f t="shared" si="227"/>
        <v>0</v>
      </c>
      <c r="P466" s="286">
        <f t="shared" si="227"/>
        <v>0</v>
      </c>
      <c r="Q466" s="31">
        <f t="shared" si="227"/>
        <v>0</v>
      </c>
      <c r="R466" s="31">
        <f t="shared" si="227"/>
        <v>0</v>
      </c>
      <c r="S466" s="287">
        <f t="shared" si="220"/>
        <v>0</v>
      </c>
      <c r="T466" s="287">
        <f t="shared" si="220"/>
        <v>0</v>
      </c>
      <c r="U466" s="287">
        <f t="shared" si="220"/>
        <v>0</v>
      </c>
      <c r="V466" s="287"/>
      <c r="W466" s="287"/>
      <c r="X466" s="287"/>
      <c r="Y466" s="287"/>
      <c r="Z466" s="287"/>
    </row>
    <row r="467" spans="1:26" ht="12.75" customHeight="1">
      <c r="A467" s="30" t="s">
        <v>1160</v>
      </c>
      <c r="B467" s="32" t="s">
        <v>39</v>
      </c>
      <c r="C467" s="30" t="s">
        <v>768</v>
      </c>
      <c r="D467" s="30" t="s">
        <v>44</v>
      </c>
      <c r="E467" s="30" t="s">
        <v>131</v>
      </c>
      <c r="F467" s="278">
        <v>530</v>
      </c>
      <c r="G467" s="31">
        <v>1056900</v>
      </c>
      <c r="H467" s="31">
        <v>1113000</v>
      </c>
      <c r="I467" s="31">
        <v>0</v>
      </c>
      <c r="J467" s="286"/>
      <c r="K467" s="31"/>
      <c r="L467" s="31"/>
      <c r="M467" s="286">
        <v>1056900</v>
      </c>
      <c r="N467" s="31">
        <v>1113000</v>
      </c>
      <c r="O467" s="31">
        <v>0</v>
      </c>
      <c r="P467" s="286"/>
      <c r="Q467" s="31"/>
      <c r="R467" s="31"/>
      <c r="S467" s="287">
        <f t="shared" si="220"/>
        <v>0</v>
      </c>
      <c r="T467" s="287">
        <f t="shared" si="220"/>
        <v>0</v>
      </c>
      <c r="U467" s="287">
        <f t="shared" si="220"/>
        <v>0</v>
      </c>
      <c r="V467" s="287"/>
      <c r="W467" s="287"/>
      <c r="X467" s="287"/>
      <c r="Y467" s="287"/>
      <c r="Z467" s="287"/>
    </row>
    <row r="468" spans="1:26" ht="26.25" customHeight="1">
      <c r="A468" s="30" t="s">
        <v>1161</v>
      </c>
      <c r="B468" s="29" t="s">
        <v>726</v>
      </c>
      <c r="C468" s="30" t="s">
        <v>768</v>
      </c>
      <c r="D468" s="30" t="s">
        <v>703</v>
      </c>
      <c r="E468" s="30"/>
      <c r="F468" s="30"/>
      <c r="G468" s="31">
        <f aca="true" t="shared" si="228" ref="G468:R468">G469+G478</f>
        <v>120979313</v>
      </c>
      <c r="H468" s="31">
        <f t="shared" si="228"/>
        <v>126051831</v>
      </c>
      <c r="I468" s="31">
        <f t="shared" si="228"/>
        <v>125857916</v>
      </c>
      <c r="J468" s="286">
        <f t="shared" si="228"/>
        <v>120979313</v>
      </c>
      <c r="K468" s="31">
        <f t="shared" si="228"/>
        <v>126051831</v>
      </c>
      <c r="L468" s="31">
        <f t="shared" si="228"/>
        <v>125857916</v>
      </c>
      <c r="M468" s="286">
        <f t="shared" si="228"/>
        <v>0</v>
      </c>
      <c r="N468" s="31">
        <f t="shared" si="228"/>
        <v>0</v>
      </c>
      <c r="O468" s="31">
        <f t="shared" si="228"/>
        <v>0</v>
      </c>
      <c r="P468" s="286">
        <f t="shared" si="228"/>
        <v>0</v>
      </c>
      <c r="Q468" s="31">
        <f t="shared" si="228"/>
        <v>0</v>
      </c>
      <c r="R468" s="31">
        <f t="shared" si="228"/>
        <v>0</v>
      </c>
      <c r="S468" s="287">
        <f aca="true" t="shared" si="229" ref="S468:U484">G468-J468-M468-P468</f>
        <v>0</v>
      </c>
      <c r="T468" s="287">
        <f t="shared" si="229"/>
        <v>0</v>
      </c>
      <c r="U468" s="287">
        <f t="shared" si="229"/>
        <v>0</v>
      </c>
      <c r="V468" s="287"/>
      <c r="W468" s="287"/>
      <c r="X468" s="287"/>
      <c r="Y468" s="287"/>
      <c r="Z468" s="287"/>
    </row>
    <row r="469" spans="1:26" ht="26.25" customHeight="1">
      <c r="A469" s="30" t="s">
        <v>1162</v>
      </c>
      <c r="B469" s="29" t="s">
        <v>565</v>
      </c>
      <c r="C469" s="30" t="s">
        <v>768</v>
      </c>
      <c r="D469" s="30" t="s">
        <v>561</v>
      </c>
      <c r="E469" s="30"/>
      <c r="F469" s="30"/>
      <c r="G469" s="31">
        <f aca="true" t="shared" si="230" ref="G469:R470">G470</f>
        <v>38037062</v>
      </c>
      <c r="H469" s="31">
        <f t="shared" si="230"/>
        <v>34607062</v>
      </c>
      <c r="I469" s="31">
        <f t="shared" si="230"/>
        <v>34607062</v>
      </c>
      <c r="J469" s="286">
        <f t="shared" si="230"/>
        <v>38037062</v>
      </c>
      <c r="K469" s="31">
        <f t="shared" si="230"/>
        <v>34607062</v>
      </c>
      <c r="L469" s="31">
        <f t="shared" si="230"/>
        <v>34607062</v>
      </c>
      <c r="M469" s="286">
        <f t="shared" si="230"/>
        <v>0</v>
      </c>
      <c r="N469" s="31">
        <f t="shared" si="230"/>
        <v>0</v>
      </c>
      <c r="O469" s="31">
        <f t="shared" si="230"/>
        <v>0</v>
      </c>
      <c r="P469" s="286">
        <f t="shared" si="230"/>
        <v>0</v>
      </c>
      <c r="Q469" s="31">
        <f t="shared" si="230"/>
        <v>0</v>
      </c>
      <c r="R469" s="31">
        <f t="shared" si="230"/>
        <v>0</v>
      </c>
      <c r="S469" s="287">
        <f t="shared" si="229"/>
        <v>0</v>
      </c>
      <c r="T469" s="287">
        <f t="shared" si="229"/>
        <v>0</v>
      </c>
      <c r="U469" s="287">
        <f t="shared" si="229"/>
        <v>0</v>
      </c>
      <c r="V469" s="287"/>
      <c r="W469" s="287"/>
      <c r="X469" s="287"/>
      <c r="Y469" s="287"/>
      <c r="Z469" s="287"/>
    </row>
    <row r="470" spans="1:26" ht="26.25" customHeight="1">
      <c r="A470" s="30" t="s">
        <v>1163</v>
      </c>
      <c r="B470" s="55" t="s">
        <v>669</v>
      </c>
      <c r="C470" s="30" t="s">
        <v>768</v>
      </c>
      <c r="D470" s="30" t="s">
        <v>561</v>
      </c>
      <c r="E470" s="30" t="s">
        <v>132</v>
      </c>
      <c r="F470" s="30"/>
      <c r="G470" s="31">
        <f t="shared" si="230"/>
        <v>38037062</v>
      </c>
      <c r="H470" s="31">
        <f t="shared" si="230"/>
        <v>34607062</v>
      </c>
      <c r="I470" s="31">
        <f t="shared" si="230"/>
        <v>34607062</v>
      </c>
      <c r="J470" s="286">
        <f t="shared" si="230"/>
        <v>38037062</v>
      </c>
      <c r="K470" s="31">
        <f t="shared" si="230"/>
        <v>34607062</v>
      </c>
      <c r="L470" s="31">
        <f t="shared" si="230"/>
        <v>34607062</v>
      </c>
      <c r="M470" s="286">
        <f t="shared" si="230"/>
        <v>0</v>
      </c>
      <c r="N470" s="31">
        <f t="shared" si="230"/>
        <v>0</v>
      </c>
      <c r="O470" s="31">
        <f t="shared" si="230"/>
        <v>0</v>
      </c>
      <c r="P470" s="286">
        <f t="shared" si="230"/>
        <v>0</v>
      </c>
      <c r="Q470" s="31">
        <f t="shared" si="230"/>
        <v>0</v>
      </c>
      <c r="R470" s="31">
        <f t="shared" si="230"/>
        <v>0</v>
      </c>
      <c r="S470" s="287">
        <f t="shared" si="229"/>
        <v>0</v>
      </c>
      <c r="T470" s="287">
        <f t="shared" si="229"/>
        <v>0</v>
      </c>
      <c r="U470" s="287">
        <f t="shared" si="229"/>
        <v>0</v>
      </c>
      <c r="V470" s="287"/>
      <c r="W470" s="287"/>
      <c r="X470" s="287"/>
      <c r="Y470" s="287"/>
      <c r="Z470" s="287"/>
    </row>
    <row r="471" spans="1:26" ht="39.75" customHeight="1">
      <c r="A471" s="30" t="s">
        <v>249</v>
      </c>
      <c r="B471" s="55" t="s">
        <v>727</v>
      </c>
      <c r="C471" s="30" t="s">
        <v>768</v>
      </c>
      <c r="D471" s="30" t="s">
        <v>561</v>
      </c>
      <c r="E471" s="30" t="s">
        <v>133</v>
      </c>
      <c r="F471" s="30"/>
      <c r="G471" s="31">
        <f aca="true" t="shared" si="231" ref="G471:R471">G472+G475</f>
        <v>38037062</v>
      </c>
      <c r="H471" s="31">
        <f t="shared" si="231"/>
        <v>34607062</v>
      </c>
      <c r="I471" s="31">
        <f t="shared" si="231"/>
        <v>34607062</v>
      </c>
      <c r="J471" s="286">
        <f t="shared" si="231"/>
        <v>38037062</v>
      </c>
      <c r="K471" s="31">
        <f t="shared" si="231"/>
        <v>34607062</v>
      </c>
      <c r="L471" s="31">
        <f t="shared" si="231"/>
        <v>34607062</v>
      </c>
      <c r="M471" s="286">
        <f t="shared" si="231"/>
        <v>0</v>
      </c>
      <c r="N471" s="31">
        <f t="shared" si="231"/>
        <v>0</v>
      </c>
      <c r="O471" s="31">
        <f t="shared" si="231"/>
        <v>0</v>
      </c>
      <c r="P471" s="286">
        <f t="shared" si="231"/>
        <v>0</v>
      </c>
      <c r="Q471" s="31">
        <f t="shared" si="231"/>
        <v>0</v>
      </c>
      <c r="R471" s="31">
        <f t="shared" si="231"/>
        <v>0</v>
      </c>
      <c r="S471" s="287">
        <f t="shared" si="229"/>
        <v>0</v>
      </c>
      <c r="T471" s="287">
        <f t="shared" si="229"/>
        <v>0</v>
      </c>
      <c r="U471" s="287">
        <f t="shared" si="229"/>
        <v>0</v>
      </c>
      <c r="V471" s="287"/>
      <c r="W471" s="287"/>
      <c r="X471" s="287"/>
      <c r="Y471" s="287"/>
      <c r="Z471" s="287"/>
    </row>
    <row r="472" spans="1:26" ht="92.25" customHeight="1">
      <c r="A472" s="30" t="s">
        <v>250</v>
      </c>
      <c r="B472" s="29" t="s">
        <v>1169</v>
      </c>
      <c r="C472" s="33" t="s">
        <v>768</v>
      </c>
      <c r="D472" s="33" t="s">
        <v>561</v>
      </c>
      <c r="E472" s="33" t="s">
        <v>134</v>
      </c>
      <c r="F472" s="30"/>
      <c r="G472" s="31">
        <f aca="true" t="shared" si="232" ref="G472:R473">G473</f>
        <v>17150200</v>
      </c>
      <c r="H472" s="31">
        <f t="shared" si="232"/>
        <v>13720200</v>
      </c>
      <c r="I472" s="31">
        <f t="shared" si="232"/>
        <v>13720200</v>
      </c>
      <c r="J472" s="286">
        <f t="shared" si="232"/>
        <v>17150200</v>
      </c>
      <c r="K472" s="31">
        <f t="shared" si="232"/>
        <v>13720200</v>
      </c>
      <c r="L472" s="31">
        <f t="shared" si="232"/>
        <v>13720200</v>
      </c>
      <c r="M472" s="286">
        <f t="shared" si="232"/>
        <v>0</v>
      </c>
      <c r="N472" s="31">
        <f t="shared" si="232"/>
        <v>0</v>
      </c>
      <c r="O472" s="31">
        <f t="shared" si="232"/>
        <v>0</v>
      </c>
      <c r="P472" s="286">
        <f t="shared" si="232"/>
        <v>0</v>
      </c>
      <c r="Q472" s="31">
        <f t="shared" si="232"/>
        <v>0</v>
      </c>
      <c r="R472" s="31">
        <f t="shared" si="232"/>
        <v>0</v>
      </c>
      <c r="S472" s="287">
        <f t="shared" si="229"/>
        <v>0</v>
      </c>
      <c r="T472" s="287">
        <f t="shared" si="229"/>
        <v>0</v>
      </c>
      <c r="U472" s="287">
        <f t="shared" si="229"/>
        <v>0</v>
      </c>
      <c r="V472" s="287"/>
      <c r="W472" s="287"/>
      <c r="X472" s="287"/>
      <c r="Y472" s="287"/>
      <c r="Z472" s="287"/>
    </row>
    <row r="473" spans="1:26" ht="12.75" customHeight="1">
      <c r="A473" s="30" t="s">
        <v>251</v>
      </c>
      <c r="B473" s="32" t="s">
        <v>356</v>
      </c>
      <c r="C473" s="33" t="s">
        <v>768</v>
      </c>
      <c r="D473" s="33" t="s">
        <v>561</v>
      </c>
      <c r="E473" s="33" t="s">
        <v>134</v>
      </c>
      <c r="F473" s="30" t="s">
        <v>681</v>
      </c>
      <c r="G473" s="31">
        <f t="shared" si="232"/>
        <v>17150200</v>
      </c>
      <c r="H473" s="31">
        <f t="shared" si="232"/>
        <v>13720200</v>
      </c>
      <c r="I473" s="31">
        <f t="shared" si="232"/>
        <v>13720200</v>
      </c>
      <c r="J473" s="286">
        <f t="shared" si="232"/>
        <v>17150200</v>
      </c>
      <c r="K473" s="31">
        <f t="shared" si="232"/>
        <v>13720200</v>
      </c>
      <c r="L473" s="31">
        <f t="shared" si="232"/>
        <v>13720200</v>
      </c>
      <c r="M473" s="286">
        <f t="shared" si="232"/>
        <v>0</v>
      </c>
      <c r="N473" s="31">
        <f t="shared" si="232"/>
        <v>0</v>
      </c>
      <c r="O473" s="31">
        <f t="shared" si="232"/>
        <v>0</v>
      </c>
      <c r="P473" s="286">
        <f t="shared" si="232"/>
        <v>0</v>
      </c>
      <c r="Q473" s="31">
        <f t="shared" si="232"/>
        <v>0</v>
      </c>
      <c r="R473" s="31">
        <f t="shared" si="232"/>
        <v>0</v>
      </c>
      <c r="S473" s="287">
        <f t="shared" si="229"/>
        <v>0</v>
      </c>
      <c r="T473" s="287">
        <f t="shared" si="229"/>
        <v>0</v>
      </c>
      <c r="U473" s="287">
        <f t="shared" si="229"/>
        <v>0</v>
      </c>
      <c r="V473" s="287"/>
      <c r="W473" s="287"/>
      <c r="X473" s="287"/>
      <c r="Y473" s="287"/>
      <c r="Z473" s="287"/>
    </row>
    <row r="474" spans="1:26" ht="12.75" customHeight="1">
      <c r="A474" s="30" t="s">
        <v>252</v>
      </c>
      <c r="B474" s="29" t="s">
        <v>38</v>
      </c>
      <c r="C474" s="33" t="s">
        <v>768</v>
      </c>
      <c r="D474" s="33" t="s">
        <v>561</v>
      </c>
      <c r="E474" s="33" t="s">
        <v>134</v>
      </c>
      <c r="F474" s="30" t="s">
        <v>444</v>
      </c>
      <c r="G474" s="31">
        <v>17150200</v>
      </c>
      <c r="H474" s="31">
        <v>13720200</v>
      </c>
      <c r="I474" s="31">
        <v>13720200</v>
      </c>
      <c r="J474" s="286">
        <v>17150200</v>
      </c>
      <c r="K474" s="31">
        <v>13720200</v>
      </c>
      <c r="L474" s="31">
        <v>13720200</v>
      </c>
      <c r="M474" s="286"/>
      <c r="N474" s="31"/>
      <c r="O474" s="31"/>
      <c r="P474" s="286"/>
      <c r="Q474" s="31"/>
      <c r="R474" s="31"/>
      <c r="S474" s="287">
        <f t="shared" si="229"/>
        <v>0</v>
      </c>
      <c r="T474" s="287">
        <f t="shared" si="229"/>
        <v>0</v>
      </c>
      <c r="U474" s="287">
        <f t="shared" si="229"/>
        <v>0</v>
      </c>
      <c r="V474" s="287"/>
      <c r="W474" s="287"/>
      <c r="X474" s="287"/>
      <c r="Y474" s="287"/>
      <c r="Z474" s="287"/>
    </row>
    <row r="475" spans="1:26" ht="78.75" customHeight="1">
      <c r="A475" s="30" t="s">
        <v>253</v>
      </c>
      <c r="B475" s="29" t="s">
        <v>1165</v>
      </c>
      <c r="C475" s="33" t="s">
        <v>768</v>
      </c>
      <c r="D475" s="33" t="s">
        <v>561</v>
      </c>
      <c r="E475" s="33" t="s">
        <v>135</v>
      </c>
      <c r="F475" s="30"/>
      <c r="G475" s="31">
        <f>G476</f>
        <v>20886862</v>
      </c>
      <c r="H475" s="31">
        <f aca="true" t="shared" si="233" ref="G475:R476">H476</f>
        <v>20886862</v>
      </c>
      <c r="I475" s="31">
        <f t="shared" si="233"/>
        <v>20886862</v>
      </c>
      <c r="J475" s="286">
        <f>J476</f>
        <v>20886862</v>
      </c>
      <c r="K475" s="31">
        <f t="shared" si="233"/>
        <v>20886862</v>
      </c>
      <c r="L475" s="31">
        <f t="shared" si="233"/>
        <v>20886862</v>
      </c>
      <c r="M475" s="286">
        <f>M476</f>
        <v>0</v>
      </c>
      <c r="N475" s="31">
        <f t="shared" si="233"/>
        <v>0</v>
      </c>
      <c r="O475" s="31">
        <f t="shared" si="233"/>
        <v>0</v>
      </c>
      <c r="P475" s="286">
        <f>P476</f>
        <v>0</v>
      </c>
      <c r="Q475" s="31">
        <f t="shared" si="233"/>
        <v>0</v>
      </c>
      <c r="R475" s="31">
        <f t="shared" si="233"/>
        <v>0</v>
      </c>
      <c r="S475" s="287">
        <f t="shared" si="229"/>
        <v>0</v>
      </c>
      <c r="T475" s="287">
        <f t="shared" si="229"/>
        <v>0</v>
      </c>
      <c r="U475" s="287">
        <f t="shared" si="229"/>
        <v>0</v>
      </c>
      <c r="V475" s="287"/>
      <c r="W475" s="287"/>
      <c r="X475" s="287"/>
      <c r="Y475" s="287"/>
      <c r="Z475" s="287"/>
    </row>
    <row r="476" spans="1:26" ht="12.75" customHeight="1">
      <c r="A476" s="30" t="s">
        <v>254</v>
      </c>
      <c r="B476" s="32" t="s">
        <v>356</v>
      </c>
      <c r="C476" s="33" t="s">
        <v>768</v>
      </c>
      <c r="D476" s="33" t="s">
        <v>561</v>
      </c>
      <c r="E476" s="33" t="s">
        <v>135</v>
      </c>
      <c r="F476" s="30" t="s">
        <v>681</v>
      </c>
      <c r="G476" s="31">
        <f t="shared" si="233"/>
        <v>20886862</v>
      </c>
      <c r="H476" s="31">
        <f t="shared" si="233"/>
        <v>20886862</v>
      </c>
      <c r="I476" s="31">
        <f t="shared" si="233"/>
        <v>20886862</v>
      </c>
      <c r="J476" s="286">
        <f t="shared" si="233"/>
        <v>20886862</v>
      </c>
      <c r="K476" s="31">
        <f t="shared" si="233"/>
        <v>20886862</v>
      </c>
      <c r="L476" s="31">
        <f t="shared" si="233"/>
        <v>20886862</v>
      </c>
      <c r="M476" s="286">
        <f t="shared" si="233"/>
        <v>0</v>
      </c>
      <c r="N476" s="31">
        <f t="shared" si="233"/>
        <v>0</v>
      </c>
      <c r="O476" s="31">
        <f t="shared" si="233"/>
        <v>0</v>
      </c>
      <c r="P476" s="286">
        <f t="shared" si="233"/>
        <v>0</v>
      </c>
      <c r="Q476" s="31">
        <f t="shared" si="233"/>
        <v>0</v>
      </c>
      <c r="R476" s="31">
        <f t="shared" si="233"/>
        <v>0</v>
      </c>
      <c r="S476" s="287">
        <f t="shared" si="229"/>
        <v>0</v>
      </c>
      <c r="T476" s="287">
        <f t="shared" si="229"/>
        <v>0</v>
      </c>
      <c r="U476" s="287">
        <f t="shared" si="229"/>
        <v>0</v>
      </c>
      <c r="V476" s="287"/>
      <c r="W476" s="287"/>
      <c r="X476" s="287"/>
      <c r="Y476" s="287"/>
      <c r="Z476" s="287"/>
    </row>
    <row r="477" spans="1:26" ht="12.75" customHeight="1">
      <c r="A477" s="30" t="s">
        <v>255</v>
      </c>
      <c r="B477" s="29" t="s">
        <v>38</v>
      </c>
      <c r="C477" s="33" t="s">
        <v>768</v>
      </c>
      <c r="D477" s="33" t="s">
        <v>561</v>
      </c>
      <c r="E477" s="33" t="s">
        <v>135</v>
      </c>
      <c r="F477" s="30" t="s">
        <v>444</v>
      </c>
      <c r="G477" s="31">
        <v>20886862</v>
      </c>
      <c r="H477" s="31">
        <v>20886862</v>
      </c>
      <c r="I477" s="31">
        <v>20886862</v>
      </c>
      <c r="J477" s="286">
        <v>20886862</v>
      </c>
      <c r="K477" s="31">
        <v>20886862</v>
      </c>
      <c r="L477" s="31">
        <v>20886862</v>
      </c>
      <c r="M477" s="286"/>
      <c r="N477" s="31"/>
      <c r="O477" s="31"/>
      <c r="P477" s="286"/>
      <c r="Q477" s="31"/>
      <c r="R477" s="31"/>
      <c r="S477" s="287">
        <f t="shared" si="229"/>
        <v>0</v>
      </c>
      <c r="T477" s="287">
        <f t="shared" si="229"/>
        <v>0</v>
      </c>
      <c r="U477" s="287">
        <f t="shared" si="229"/>
        <v>0</v>
      </c>
      <c r="V477" s="287"/>
      <c r="W477" s="287"/>
      <c r="X477" s="287"/>
      <c r="Y477" s="287"/>
      <c r="Z477" s="287"/>
    </row>
    <row r="478" spans="1:26" ht="26.25" customHeight="1">
      <c r="A478" s="30" t="s">
        <v>256</v>
      </c>
      <c r="B478" s="32" t="s">
        <v>140</v>
      </c>
      <c r="C478" s="33" t="s">
        <v>768</v>
      </c>
      <c r="D478" s="33" t="s">
        <v>141</v>
      </c>
      <c r="E478" s="33"/>
      <c r="F478" s="30"/>
      <c r="G478" s="31">
        <f>G479</f>
        <v>82942251</v>
      </c>
      <c r="H478" s="31">
        <f aca="true" t="shared" si="234" ref="H478:U478">H479</f>
        <v>91444769</v>
      </c>
      <c r="I478" s="31">
        <f t="shared" si="234"/>
        <v>91250854</v>
      </c>
      <c r="J478" s="286">
        <f t="shared" si="234"/>
        <v>82942251</v>
      </c>
      <c r="K478" s="31">
        <f t="shared" si="234"/>
        <v>91444769</v>
      </c>
      <c r="L478" s="31">
        <f t="shared" si="234"/>
        <v>91250854</v>
      </c>
      <c r="M478" s="286">
        <f t="shared" si="234"/>
        <v>0</v>
      </c>
      <c r="N478" s="31">
        <f t="shared" si="234"/>
        <v>0</v>
      </c>
      <c r="O478" s="31">
        <f t="shared" si="234"/>
        <v>0</v>
      </c>
      <c r="P478" s="286">
        <f t="shared" si="234"/>
        <v>0</v>
      </c>
      <c r="Q478" s="31">
        <f t="shared" si="234"/>
        <v>0</v>
      </c>
      <c r="R478" s="31">
        <f t="shared" si="234"/>
        <v>0</v>
      </c>
      <c r="S478" s="31">
        <f t="shared" si="234"/>
        <v>0</v>
      </c>
      <c r="T478" s="31">
        <f t="shared" si="234"/>
        <v>0</v>
      </c>
      <c r="U478" s="31">
        <f t="shared" si="234"/>
        <v>0</v>
      </c>
      <c r="V478" s="287"/>
      <c r="W478" s="287"/>
      <c r="X478" s="287"/>
      <c r="Y478" s="287"/>
      <c r="Z478" s="287"/>
    </row>
    <row r="479" spans="1:26" ht="26.25" customHeight="1">
      <c r="A479" s="30" t="s">
        <v>391</v>
      </c>
      <c r="B479" s="55" t="s">
        <v>669</v>
      </c>
      <c r="C479" s="30" t="s">
        <v>768</v>
      </c>
      <c r="D479" s="30" t="s">
        <v>141</v>
      </c>
      <c r="E479" s="30" t="s">
        <v>132</v>
      </c>
      <c r="F479" s="30"/>
      <c r="G479" s="31">
        <f aca="true" t="shared" si="235" ref="G479:R482">G480</f>
        <v>82942251</v>
      </c>
      <c r="H479" s="31">
        <f t="shared" si="235"/>
        <v>91444769</v>
      </c>
      <c r="I479" s="31">
        <f t="shared" si="235"/>
        <v>91250854</v>
      </c>
      <c r="J479" s="286">
        <f t="shared" si="235"/>
        <v>82942251</v>
      </c>
      <c r="K479" s="31">
        <f t="shared" si="235"/>
        <v>91444769</v>
      </c>
      <c r="L479" s="31">
        <f t="shared" si="235"/>
        <v>91250854</v>
      </c>
      <c r="M479" s="286">
        <f t="shared" si="235"/>
        <v>0</v>
      </c>
      <c r="N479" s="31">
        <f t="shared" si="235"/>
        <v>0</v>
      </c>
      <c r="O479" s="31">
        <f t="shared" si="235"/>
        <v>0</v>
      </c>
      <c r="P479" s="286">
        <f t="shared" si="235"/>
        <v>0</v>
      </c>
      <c r="Q479" s="31">
        <f t="shared" si="235"/>
        <v>0</v>
      </c>
      <c r="R479" s="31">
        <f t="shared" si="235"/>
        <v>0</v>
      </c>
      <c r="S479" s="287">
        <f t="shared" si="229"/>
        <v>0</v>
      </c>
      <c r="T479" s="287">
        <f t="shared" si="229"/>
        <v>0</v>
      </c>
      <c r="U479" s="287">
        <f t="shared" si="229"/>
        <v>0</v>
      </c>
      <c r="V479" s="287"/>
      <c r="W479" s="287"/>
      <c r="X479" s="287"/>
      <c r="Y479" s="287"/>
      <c r="Z479" s="287"/>
    </row>
    <row r="480" spans="1:26" ht="39.75" customHeight="1">
      <c r="A480" s="30" t="s">
        <v>392</v>
      </c>
      <c r="B480" s="55" t="s">
        <v>727</v>
      </c>
      <c r="C480" s="30" t="s">
        <v>768</v>
      </c>
      <c r="D480" s="30" t="s">
        <v>141</v>
      </c>
      <c r="E480" s="30" t="s">
        <v>133</v>
      </c>
      <c r="F480" s="30"/>
      <c r="G480" s="31">
        <f t="shared" si="235"/>
        <v>82942251</v>
      </c>
      <c r="H480" s="31">
        <f t="shared" si="235"/>
        <v>91444769</v>
      </c>
      <c r="I480" s="31">
        <f t="shared" si="235"/>
        <v>91250854</v>
      </c>
      <c r="J480" s="286">
        <f t="shared" si="235"/>
        <v>82942251</v>
      </c>
      <c r="K480" s="31">
        <f t="shared" si="235"/>
        <v>91444769</v>
      </c>
      <c r="L480" s="31">
        <f t="shared" si="235"/>
        <v>91250854</v>
      </c>
      <c r="M480" s="286">
        <f t="shared" si="235"/>
        <v>0</v>
      </c>
      <c r="N480" s="31">
        <f t="shared" si="235"/>
        <v>0</v>
      </c>
      <c r="O480" s="31">
        <f t="shared" si="235"/>
        <v>0</v>
      </c>
      <c r="P480" s="286">
        <f t="shared" si="235"/>
        <v>0</v>
      </c>
      <c r="Q480" s="31">
        <f t="shared" si="235"/>
        <v>0</v>
      </c>
      <c r="R480" s="31">
        <f t="shared" si="235"/>
        <v>0</v>
      </c>
      <c r="S480" s="287">
        <f t="shared" si="229"/>
        <v>0</v>
      </c>
      <c r="T480" s="287">
        <f t="shared" si="229"/>
        <v>0</v>
      </c>
      <c r="U480" s="287">
        <f t="shared" si="229"/>
        <v>0</v>
      </c>
      <c r="V480" s="287"/>
      <c r="W480" s="287"/>
      <c r="X480" s="287"/>
      <c r="Y480" s="287"/>
      <c r="Z480" s="287"/>
    </row>
    <row r="481" spans="1:26" ht="78.75" customHeight="1">
      <c r="A481" s="30" t="s">
        <v>257</v>
      </c>
      <c r="B481" s="29" t="s">
        <v>728</v>
      </c>
      <c r="C481" s="33" t="s">
        <v>768</v>
      </c>
      <c r="D481" s="33" t="s">
        <v>141</v>
      </c>
      <c r="E481" s="33" t="s">
        <v>136</v>
      </c>
      <c r="F481" s="30"/>
      <c r="G481" s="31">
        <f t="shared" si="235"/>
        <v>82942251</v>
      </c>
      <c r="H481" s="31">
        <f t="shared" si="235"/>
        <v>91444769</v>
      </c>
      <c r="I481" s="31">
        <f t="shared" si="235"/>
        <v>91250854</v>
      </c>
      <c r="J481" s="286">
        <f t="shared" si="235"/>
        <v>82942251</v>
      </c>
      <c r="K481" s="31">
        <f t="shared" si="235"/>
        <v>91444769</v>
      </c>
      <c r="L481" s="31">
        <f t="shared" si="235"/>
        <v>91250854</v>
      </c>
      <c r="M481" s="286">
        <f t="shared" si="235"/>
        <v>0</v>
      </c>
      <c r="N481" s="31">
        <f t="shared" si="235"/>
        <v>0</v>
      </c>
      <c r="O481" s="31">
        <f t="shared" si="235"/>
        <v>0</v>
      </c>
      <c r="P481" s="286">
        <f t="shared" si="235"/>
        <v>0</v>
      </c>
      <c r="Q481" s="31">
        <f t="shared" si="235"/>
        <v>0</v>
      </c>
      <c r="R481" s="31">
        <f t="shared" si="235"/>
        <v>0</v>
      </c>
      <c r="S481" s="287">
        <f t="shared" si="229"/>
        <v>0</v>
      </c>
      <c r="T481" s="287">
        <f t="shared" si="229"/>
        <v>0</v>
      </c>
      <c r="U481" s="287">
        <f t="shared" si="229"/>
        <v>0</v>
      </c>
      <c r="V481" s="287"/>
      <c r="W481" s="287"/>
      <c r="X481" s="287"/>
      <c r="Y481" s="287"/>
      <c r="Z481" s="287"/>
    </row>
    <row r="482" spans="1:26" ht="12.75" customHeight="1">
      <c r="A482" s="30" t="s">
        <v>258</v>
      </c>
      <c r="B482" s="32" t="s">
        <v>356</v>
      </c>
      <c r="C482" s="33" t="s">
        <v>768</v>
      </c>
      <c r="D482" s="33" t="s">
        <v>141</v>
      </c>
      <c r="E482" s="33" t="s">
        <v>136</v>
      </c>
      <c r="F482" s="30" t="s">
        <v>681</v>
      </c>
      <c r="G482" s="31">
        <f t="shared" si="235"/>
        <v>82942251</v>
      </c>
      <c r="H482" s="31">
        <f t="shared" si="235"/>
        <v>91444769</v>
      </c>
      <c r="I482" s="31">
        <f t="shared" si="235"/>
        <v>91250854</v>
      </c>
      <c r="J482" s="286">
        <f t="shared" si="235"/>
        <v>82942251</v>
      </c>
      <c r="K482" s="31">
        <f t="shared" si="235"/>
        <v>91444769</v>
      </c>
      <c r="L482" s="31">
        <f t="shared" si="235"/>
        <v>91250854</v>
      </c>
      <c r="M482" s="286">
        <f t="shared" si="235"/>
        <v>0</v>
      </c>
      <c r="N482" s="31">
        <f t="shared" si="235"/>
        <v>0</v>
      </c>
      <c r="O482" s="31">
        <f t="shared" si="235"/>
        <v>0</v>
      </c>
      <c r="P482" s="286">
        <f t="shared" si="235"/>
        <v>0</v>
      </c>
      <c r="Q482" s="31">
        <f t="shared" si="235"/>
        <v>0</v>
      </c>
      <c r="R482" s="31">
        <f t="shared" si="235"/>
        <v>0</v>
      </c>
      <c r="S482" s="287">
        <f t="shared" si="229"/>
        <v>0</v>
      </c>
      <c r="T482" s="287">
        <f t="shared" si="229"/>
        <v>0</v>
      </c>
      <c r="U482" s="287">
        <f t="shared" si="229"/>
        <v>0</v>
      </c>
      <c r="V482" s="287"/>
      <c r="W482" s="287"/>
      <c r="X482" s="287"/>
      <c r="Y482" s="287"/>
      <c r="Z482" s="287"/>
    </row>
    <row r="483" spans="1:26" ht="12.75">
      <c r="A483" s="30" t="s">
        <v>439</v>
      </c>
      <c r="B483" s="32" t="s">
        <v>382</v>
      </c>
      <c r="C483" s="33" t="s">
        <v>768</v>
      </c>
      <c r="D483" s="33" t="s">
        <v>141</v>
      </c>
      <c r="E483" s="33" t="s">
        <v>136</v>
      </c>
      <c r="F483" s="30" t="s">
        <v>624</v>
      </c>
      <c r="G483" s="31">
        <v>82942251</v>
      </c>
      <c r="H483" s="31">
        <v>91444769</v>
      </c>
      <c r="I483" s="31">
        <v>91250854</v>
      </c>
      <c r="J483" s="286">
        <v>82942251</v>
      </c>
      <c r="K483" s="31">
        <v>91444769</v>
      </c>
      <c r="L483" s="31">
        <v>91250854</v>
      </c>
      <c r="M483" s="286"/>
      <c r="N483" s="31"/>
      <c r="O483" s="31"/>
      <c r="P483" s="286"/>
      <c r="Q483" s="31"/>
      <c r="R483" s="31"/>
      <c r="S483" s="287">
        <f t="shared" si="229"/>
        <v>0</v>
      </c>
      <c r="T483" s="287">
        <f t="shared" si="229"/>
        <v>0</v>
      </c>
      <c r="U483" s="287">
        <f t="shared" si="229"/>
        <v>0</v>
      </c>
      <c r="V483" s="322"/>
      <c r="W483" s="322"/>
      <c r="X483" s="287"/>
      <c r="Y483" s="287"/>
      <c r="Z483" s="287"/>
    </row>
    <row r="484" spans="1:26" ht="12.75" customHeight="1">
      <c r="A484" s="30" t="s">
        <v>440</v>
      </c>
      <c r="B484" s="29" t="s">
        <v>830</v>
      </c>
      <c r="C484" s="33"/>
      <c r="D484" s="33"/>
      <c r="E484" s="33"/>
      <c r="F484" s="30"/>
      <c r="G484" s="31"/>
      <c r="H484" s="31">
        <v>9676730</v>
      </c>
      <c r="I484" s="31">
        <v>19494120</v>
      </c>
      <c r="J484" s="286"/>
      <c r="K484" s="31">
        <v>9676730</v>
      </c>
      <c r="L484" s="31">
        <v>19494120</v>
      </c>
      <c r="M484" s="286"/>
      <c r="N484" s="31"/>
      <c r="O484" s="31"/>
      <c r="P484" s="286"/>
      <c r="Q484" s="31"/>
      <c r="R484" s="31"/>
      <c r="S484" s="287">
        <f t="shared" si="229"/>
        <v>0</v>
      </c>
      <c r="T484" s="287">
        <f t="shared" si="229"/>
        <v>0</v>
      </c>
      <c r="U484" s="287">
        <f t="shared" si="229"/>
        <v>0</v>
      </c>
      <c r="V484" s="287"/>
      <c r="W484" s="287"/>
      <c r="X484" s="287"/>
      <c r="Y484" s="287"/>
      <c r="Z484" s="287"/>
    </row>
    <row r="485" spans="1:26" s="270" customFormat="1" ht="12.75">
      <c r="A485" s="30" t="s">
        <v>441</v>
      </c>
      <c r="B485" s="318" t="s">
        <v>701</v>
      </c>
      <c r="C485" s="33"/>
      <c r="D485" s="33"/>
      <c r="E485" s="311"/>
      <c r="F485" s="311"/>
      <c r="G485" s="34">
        <f aca="true" t="shared" si="236" ref="G485:R485">G484+G439+G304+G221+G27+G12+G202</f>
        <v>710021147.12</v>
      </c>
      <c r="H485" s="34">
        <f t="shared" si="236"/>
        <v>671979719.12</v>
      </c>
      <c r="I485" s="34">
        <f t="shared" si="236"/>
        <v>665759816.12</v>
      </c>
      <c r="J485" s="285">
        <f t="shared" si="236"/>
        <v>436082098.99595284</v>
      </c>
      <c r="K485" s="34">
        <f t="shared" si="236"/>
        <v>400789371.00049603</v>
      </c>
      <c r="L485" s="34">
        <f t="shared" si="236"/>
        <v>403602568.00049603</v>
      </c>
      <c r="M485" s="285">
        <f t="shared" si="236"/>
        <v>228735700</v>
      </c>
      <c r="N485" s="34">
        <f t="shared" si="236"/>
        <v>225987000</v>
      </c>
      <c r="O485" s="34">
        <f t="shared" si="236"/>
        <v>216953900</v>
      </c>
      <c r="P485" s="285">
        <f t="shared" si="236"/>
        <v>45203348.12</v>
      </c>
      <c r="Q485" s="34">
        <f t="shared" si="236"/>
        <v>45203348.12</v>
      </c>
      <c r="R485" s="34">
        <f t="shared" si="236"/>
        <v>45203348.12</v>
      </c>
      <c r="S485" s="323">
        <f aca="true" t="shared" si="237" ref="S485:Z485">SUM(S12:S484)</f>
        <v>0.03237725095823407</v>
      </c>
      <c r="T485" s="323">
        <f t="shared" si="237"/>
        <v>-0.003967996686697006</v>
      </c>
      <c r="U485" s="323">
        <f t="shared" si="237"/>
        <v>-0.003968001343309879</v>
      </c>
      <c r="V485" s="323">
        <f t="shared" si="237"/>
        <v>0</v>
      </c>
      <c r="W485" s="323">
        <f t="shared" si="237"/>
        <v>0</v>
      </c>
      <c r="X485" s="323">
        <f t="shared" si="237"/>
        <v>0</v>
      </c>
      <c r="Y485" s="323">
        <f t="shared" si="237"/>
        <v>0</v>
      </c>
      <c r="Z485" s="323">
        <f t="shared" si="237"/>
        <v>0</v>
      </c>
    </row>
    <row r="486" spans="1:26" s="329" customFormat="1" ht="12.75">
      <c r="A486" s="324"/>
      <c r="B486" s="325"/>
      <c r="C486" s="326"/>
      <c r="D486" s="324"/>
      <c r="E486" s="324" t="s">
        <v>1349</v>
      </c>
      <c r="F486" s="324"/>
      <c r="G486" s="327">
        <f>J485+M485+P485-G485</f>
        <v>-0.0040471553802490234</v>
      </c>
      <c r="H486" s="327">
        <f>K485+N485+Q485-H485</f>
        <v>0.0004960298538208008</v>
      </c>
      <c r="I486" s="327">
        <f>L485+O485+R485-I485</f>
        <v>0.0004960298538208008</v>
      </c>
      <c r="J486" s="262"/>
      <c r="K486" s="328"/>
      <c r="L486" s="328"/>
      <c r="M486" s="262"/>
      <c r="N486" s="328"/>
      <c r="O486" s="328"/>
      <c r="P486" s="262"/>
      <c r="Q486" s="328"/>
      <c r="R486" s="328"/>
      <c r="S486" s="328"/>
      <c r="T486" s="328"/>
      <c r="U486" s="328"/>
      <c r="V486" s="328"/>
      <c r="W486" s="328"/>
      <c r="X486" s="328"/>
      <c r="Y486" s="328"/>
      <c r="Z486" s="328"/>
    </row>
    <row r="487" ht="12.75">
      <c r="G487" s="330"/>
    </row>
    <row r="488" spans="11:12" ht="12.75">
      <c r="K488" s="331">
        <v>13</v>
      </c>
      <c r="L488" s="331">
        <v>18</v>
      </c>
    </row>
    <row r="489" spans="1:26" s="270" customFormat="1" ht="12.75">
      <c r="A489" s="332"/>
      <c r="B489" s="333" t="s">
        <v>1334</v>
      </c>
      <c r="C489" s="334"/>
      <c r="D489" s="332"/>
      <c r="E489" s="332"/>
      <c r="F489" s="332"/>
      <c r="G489" s="335">
        <f aca="true" t="shared" si="238" ref="G489:R489">SUM(G490:G498)</f>
        <v>710021147.12</v>
      </c>
      <c r="H489" s="335">
        <f t="shared" si="238"/>
        <v>671979719.12</v>
      </c>
      <c r="I489" s="335">
        <f t="shared" si="238"/>
        <v>665759816.12</v>
      </c>
      <c r="J489" s="336">
        <f t="shared" si="238"/>
        <v>436082099</v>
      </c>
      <c r="K489" s="335">
        <f t="shared" si="238"/>
        <v>400789371</v>
      </c>
      <c r="L489" s="335">
        <f t="shared" si="238"/>
        <v>403602568</v>
      </c>
      <c r="M489" s="336">
        <f t="shared" si="238"/>
        <v>228735700</v>
      </c>
      <c r="N489" s="335">
        <f t="shared" si="238"/>
        <v>225987000</v>
      </c>
      <c r="O489" s="335">
        <f t="shared" si="238"/>
        <v>216953900</v>
      </c>
      <c r="P489" s="336">
        <f t="shared" si="238"/>
        <v>45203348.12</v>
      </c>
      <c r="Q489" s="335">
        <f t="shared" si="238"/>
        <v>45203348.12</v>
      </c>
      <c r="R489" s="335">
        <f t="shared" si="238"/>
        <v>45203348.12</v>
      </c>
      <c r="S489" s="337"/>
      <c r="T489" s="269"/>
      <c r="U489" s="269"/>
      <c r="V489" s="269"/>
      <c r="W489" s="269"/>
      <c r="X489" s="269"/>
      <c r="Y489" s="269"/>
      <c r="Z489" s="269"/>
    </row>
    <row r="490" spans="2:18" ht="12.75">
      <c r="B490" s="259" t="s">
        <v>1335</v>
      </c>
      <c r="G490" s="338">
        <v>52947199</v>
      </c>
      <c r="H490" s="338">
        <v>56102171</v>
      </c>
      <c r="I490" s="338">
        <v>58915368</v>
      </c>
      <c r="J490" s="339">
        <v>52947199</v>
      </c>
      <c r="K490" s="340">
        <v>56102171</v>
      </c>
      <c r="L490" s="340">
        <v>58915368</v>
      </c>
      <c r="M490" s="341"/>
      <c r="N490" s="261"/>
      <c r="O490" s="261"/>
      <c r="P490" s="341"/>
      <c r="Q490" s="261"/>
      <c r="R490" s="261"/>
    </row>
    <row r="491" spans="2:18" ht="12.75">
      <c r="B491" s="259" t="s">
        <v>1336</v>
      </c>
      <c r="G491" s="342">
        <v>175088600</v>
      </c>
      <c r="H491" s="342">
        <v>140070900</v>
      </c>
      <c r="I491" s="342">
        <v>140070900</v>
      </c>
      <c r="J491" s="341">
        <v>175088600</v>
      </c>
      <c r="K491" s="261">
        <v>140070900</v>
      </c>
      <c r="L491" s="261">
        <v>140070900</v>
      </c>
      <c r="M491" s="341"/>
      <c r="N491" s="261"/>
      <c r="O491" s="261"/>
      <c r="P491" s="341"/>
      <c r="Q491" s="261"/>
      <c r="R491" s="261"/>
    </row>
    <row r="492" spans="2:18" ht="12.75">
      <c r="B492" s="259" t="s">
        <v>1337</v>
      </c>
      <c r="G492" s="342">
        <v>146141600</v>
      </c>
      <c r="H492" s="342">
        <v>146141600</v>
      </c>
      <c r="I492" s="342">
        <v>146141600</v>
      </c>
      <c r="J492" s="341">
        <v>146141600</v>
      </c>
      <c r="K492" s="261">
        <v>146141600</v>
      </c>
      <c r="L492" s="261">
        <v>146141600</v>
      </c>
      <c r="M492" s="341"/>
      <c r="N492" s="261"/>
      <c r="O492" s="261"/>
      <c r="P492" s="341"/>
      <c r="Q492" s="261"/>
      <c r="R492" s="261"/>
    </row>
    <row r="493" spans="2:18" ht="12.75">
      <c r="B493" s="259" t="s">
        <v>1338</v>
      </c>
      <c r="G493" s="342">
        <v>44754500</v>
      </c>
      <c r="H493" s="342">
        <v>44754500</v>
      </c>
      <c r="I493" s="342">
        <v>44754500</v>
      </c>
      <c r="J493" s="341">
        <v>44754500</v>
      </c>
      <c r="K493" s="261">
        <v>44754500</v>
      </c>
      <c r="L493" s="261">
        <v>44754500</v>
      </c>
      <c r="M493" s="341"/>
      <c r="N493" s="261"/>
      <c r="O493" s="261"/>
      <c r="P493" s="341"/>
      <c r="Q493" s="261"/>
      <c r="R493" s="261"/>
    </row>
    <row r="494" spans="2:18" ht="12.75">
      <c r="B494" s="259" t="s">
        <v>1339</v>
      </c>
      <c r="G494" s="342">
        <v>17150200</v>
      </c>
      <c r="H494" s="342">
        <v>13720200</v>
      </c>
      <c r="I494" s="342">
        <v>13720200</v>
      </c>
      <c r="J494" s="341">
        <v>17150200</v>
      </c>
      <c r="K494" s="261">
        <v>13720200</v>
      </c>
      <c r="L494" s="261">
        <v>13720200</v>
      </c>
      <c r="M494" s="341"/>
      <c r="N494" s="261"/>
      <c r="O494" s="261"/>
      <c r="P494" s="341"/>
      <c r="Q494" s="261"/>
      <c r="R494" s="261"/>
    </row>
    <row r="495" spans="2:18" ht="12.75">
      <c r="B495" s="259" t="s">
        <v>1343</v>
      </c>
      <c r="G495" s="342">
        <v>14989000</v>
      </c>
      <c r="H495" s="342">
        <f>18713500-6471500</f>
        <v>12242000</v>
      </c>
      <c r="I495" s="342">
        <f>10795500-6471500</f>
        <v>4324000</v>
      </c>
      <c r="J495" s="341"/>
      <c r="K495" s="261"/>
      <c r="L495" s="261"/>
      <c r="M495" s="341">
        <v>14989000</v>
      </c>
      <c r="N495" s="261">
        <v>12242000</v>
      </c>
      <c r="O495" s="261">
        <v>4324000</v>
      </c>
      <c r="P495" s="341"/>
      <c r="Q495" s="261"/>
      <c r="R495" s="261"/>
    </row>
    <row r="496" spans="2:18" ht="12.75">
      <c r="B496" s="259" t="s">
        <v>1344</v>
      </c>
      <c r="G496" s="342">
        <f>230896900-17150200</f>
        <v>213746700</v>
      </c>
      <c r="H496" s="342">
        <f>227465200-13720200</f>
        <v>213745000</v>
      </c>
      <c r="I496" s="342">
        <f>226350100-13720200</f>
        <v>212629900</v>
      </c>
      <c r="J496" s="341"/>
      <c r="K496" s="261"/>
      <c r="L496" s="261"/>
      <c r="M496" s="341">
        <f>230896900-17150200</f>
        <v>213746700</v>
      </c>
      <c r="N496" s="261">
        <f>227465200-13720200</f>
        <v>213745000</v>
      </c>
      <c r="O496" s="261">
        <f>226350100-13720200</f>
        <v>212629900</v>
      </c>
      <c r="P496" s="341"/>
      <c r="Q496" s="261"/>
      <c r="R496" s="261"/>
    </row>
    <row r="497" spans="2:18" ht="12.75">
      <c r="B497" s="259" t="s">
        <v>1345</v>
      </c>
      <c r="G497" s="342">
        <v>0</v>
      </c>
      <c r="H497" s="342">
        <v>0</v>
      </c>
      <c r="I497" s="342">
        <v>0</v>
      </c>
      <c r="J497" s="341"/>
      <c r="K497" s="261"/>
      <c r="L497" s="261"/>
      <c r="M497" s="341">
        <v>0</v>
      </c>
      <c r="N497" s="261">
        <v>0</v>
      </c>
      <c r="O497" s="261">
        <v>0</v>
      </c>
      <c r="P497" s="341"/>
      <c r="Q497" s="261"/>
      <c r="R497" s="261"/>
    </row>
    <row r="498" spans="2:18" ht="12.75">
      <c r="B498" s="259" t="s">
        <v>1319</v>
      </c>
      <c r="G498" s="342">
        <f>44700676.12+502672</f>
        <v>45203348.12</v>
      </c>
      <c r="H498" s="342">
        <f>44700676.12+502672</f>
        <v>45203348.12</v>
      </c>
      <c r="I498" s="342">
        <f>44700676.12+502672</f>
        <v>45203348.12</v>
      </c>
      <c r="J498" s="341"/>
      <c r="K498" s="261"/>
      <c r="L498" s="261"/>
      <c r="M498" s="341"/>
      <c r="N498" s="261"/>
      <c r="O498" s="261"/>
      <c r="P498" s="336">
        <f>44700676.12+502672</f>
        <v>45203348.12</v>
      </c>
      <c r="Q498" s="342">
        <f>44700676.12+502672</f>
        <v>45203348.12</v>
      </c>
      <c r="R498" s="342">
        <f>44700676.12+502672</f>
        <v>45203348.12</v>
      </c>
    </row>
    <row r="499" spans="7:18" ht="12.75">
      <c r="G499" s="342"/>
      <c r="H499" s="342"/>
      <c r="I499" s="342"/>
      <c r="J499" s="341"/>
      <c r="K499" s="261"/>
      <c r="L499" s="261"/>
      <c r="M499" s="341"/>
      <c r="N499" s="261"/>
      <c r="O499" s="261"/>
      <c r="P499" s="341"/>
      <c r="Q499" s="261"/>
      <c r="R499" s="261"/>
    </row>
    <row r="500" spans="2:18" ht="12.75">
      <c r="B500" s="259" t="s">
        <v>1381</v>
      </c>
      <c r="G500" s="342"/>
      <c r="H500" s="342"/>
      <c r="I500" s="342"/>
      <c r="J500" s="341"/>
      <c r="K500" s="261">
        <f>(K490+K491+K492+K493)*0.025</f>
        <v>9676729.275</v>
      </c>
      <c r="L500" s="261">
        <f>(L490+L491+L492+L493)*0.05</f>
        <v>19494118.400000002</v>
      </c>
      <c r="M500" s="341"/>
      <c r="N500" s="261"/>
      <c r="O500" s="261"/>
      <c r="P500" s="341"/>
      <c r="Q500" s="261"/>
      <c r="R500" s="261"/>
    </row>
    <row r="501" spans="1:26" s="270" customFormat="1" ht="12.75">
      <c r="A501" s="343"/>
      <c r="B501" s="344" t="s">
        <v>1347</v>
      </c>
      <c r="C501" s="345"/>
      <c r="D501" s="343"/>
      <c r="E501" s="343"/>
      <c r="F501" s="343"/>
      <c r="G501" s="346">
        <f aca="true" t="shared" si="239" ref="G501:R501">G491+G493+G492+G494+G495+G496+G497</f>
        <v>611870600</v>
      </c>
      <c r="H501" s="346">
        <f t="shared" si="239"/>
        <v>570674200</v>
      </c>
      <c r="I501" s="346">
        <f t="shared" si="239"/>
        <v>561641100</v>
      </c>
      <c r="J501" s="336">
        <f t="shared" si="239"/>
        <v>383134900</v>
      </c>
      <c r="K501" s="346">
        <f t="shared" si="239"/>
        <v>344687200</v>
      </c>
      <c r="L501" s="346">
        <f t="shared" si="239"/>
        <v>344687200</v>
      </c>
      <c r="M501" s="336">
        <f t="shared" si="239"/>
        <v>228735700</v>
      </c>
      <c r="N501" s="346">
        <f t="shared" si="239"/>
        <v>225987000</v>
      </c>
      <c r="O501" s="346">
        <f t="shared" si="239"/>
        <v>216953900</v>
      </c>
      <c r="P501" s="336">
        <f t="shared" si="239"/>
        <v>0</v>
      </c>
      <c r="Q501" s="346">
        <f t="shared" si="239"/>
        <v>0</v>
      </c>
      <c r="R501" s="346">
        <f t="shared" si="239"/>
        <v>0</v>
      </c>
      <c r="S501" s="347"/>
      <c r="T501" s="269"/>
      <c r="U501" s="269"/>
      <c r="V501" s="269"/>
      <c r="W501" s="269"/>
      <c r="X501" s="269"/>
      <c r="Y501" s="269"/>
      <c r="Z501" s="269"/>
    </row>
    <row r="502" spans="7:9" ht="12.75">
      <c r="G502" s="342"/>
      <c r="H502" s="342"/>
      <c r="I502" s="342"/>
    </row>
    <row r="503" spans="1:26" s="270" customFormat="1" ht="12.75">
      <c r="A503" s="348"/>
      <c r="B503" s="349" t="s">
        <v>1342</v>
      </c>
      <c r="C503" s="350"/>
      <c r="D503" s="348"/>
      <c r="E503" s="348"/>
      <c r="F503" s="348"/>
      <c r="G503" s="351">
        <f>G485-G489</f>
        <v>0</v>
      </c>
      <c r="H503" s="351">
        <f aca="true" t="shared" si="240" ref="H503:R503">H485-H489</f>
        <v>0</v>
      </c>
      <c r="I503" s="351">
        <f t="shared" si="240"/>
        <v>0</v>
      </c>
      <c r="J503" s="352">
        <f t="shared" si="240"/>
        <v>-0.0040471553802490234</v>
      </c>
      <c r="K503" s="351">
        <f t="shared" si="240"/>
        <v>0.0004960298538208008</v>
      </c>
      <c r="L503" s="351">
        <f t="shared" si="240"/>
        <v>0.0004960298538208008</v>
      </c>
      <c r="M503" s="352">
        <f t="shared" si="240"/>
        <v>0</v>
      </c>
      <c r="N503" s="351">
        <f t="shared" si="240"/>
        <v>0</v>
      </c>
      <c r="O503" s="351">
        <f t="shared" si="240"/>
        <v>0</v>
      </c>
      <c r="P503" s="352">
        <f t="shared" si="240"/>
        <v>0</v>
      </c>
      <c r="Q503" s="351">
        <f t="shared" si="240"/>
        <v>0</v>
      </c>
      <c r="R503" s="351">
        <f t="shared" si="240"/>
        <v>0</v>
      </c>
      <c r="S503" s="353"/>
      <c r="T503" s="269"/>
      <c r="U503" s="269"/>
      <c r="V503" s="269"/>
      <c r="W503" s="269"/>
      <c r="X503" s="269"/>
      <c r="Y503" s="269"/>
      <c r="Z503" s="269"/>
    </row>
  </sheetData>
  <sheetProtection/>
  <autoFilter ref="A10:Z486"/>
  <mergeCells count="9">
    <mergeCell ref="J9:L9"/>
    <mergeCell ref="M9:O9"/>
    <mergeCell ref="P9:R9"/>
    <mergeCell ref="A8:I8"/>
    <mergeCell ref="A9:I9"/>
    <mergeCell ref="H1:I1"/>
    <mergeCell ref="H2:I2"/>
    <mergeCell ref="G3:I3"/>
    <mergeCell ref="H4:I4"/>
  </mergeCells>
  <printOptions/>
  <pageMargins left="0.7874015748031497" right="0.3937007874015748" top="0.1968503937007874" bottom="0.1968503937007874" header="0.5118110236220472" footer="0.5118110236220472"/>
  <pageSetup fitToHeight="100" fitToWidth="1" horizontalDpi="600" verticalDpi="600" orientation="portrait" paperSize="9" scale="66" r:id="rId3"/>
  <rowBreaks count="1" manualBreakCount="1">
    <brk id="428" max="18" man="1"/>
  </rowBreaks>
  <legacyDrawing r:id="rId2"/>
</worksheet>
</file>

<file path=xl/worksheets/sheet6.xml><?xml version="1.0" encoding="utf-8"?>
<worksheet xmlns="http://schemas.openxmlformats.org/spreadsheetml/2006/main" xmlns:r="http://schemas.openxmlformats.org/officeDocument/2006/relationships">
  <sheetPr>
    <tabColor rgb="FFFF00FF"/>
    <pageSetUpPr fitToPage="1"/>
  </sheetPr>
  <dimension ref="A1:H666"/>
  <sheetViews>
    <sheetView view="pageBreakPreview" zoomScale="75" zoomScaleNormal="75" zoomScaleSheetLayoutView="75" zoomScalePageLayoutView="0" workbookViewId="0" topLeftCell="A1">
      <pane xSplit="5" ySplit="10" topLeftCell="F637" activePane="bottomRight" state="frozen"/>
      <selection pane="topLeft" activeCell="A1" sqref="A1"/>
      <selection pane="topRight" activeCell="F1" sqref="F1"/>
      <selection pane="bottomLeft" activeCell="A11" sqref="A11"/>
      <selection pane="bottomRight" activeCell="B629" sqref="B629"/>
    </sheetView>
  </sheetViews>
  <sheetFormatPr defaultColWidth="9.140625" defaultRowHeight="15"/>
  <cols>
    <col min="1" max="1" width="7.140625" style="195" customWidth="1"/>
    <col min="2" max="2" width="63.8515625" style="196" customWidth="1"/>
    <col min="3" max="3" width="15.28125" style="197" customWidth="1"/>
    <col min="4" max="4" width="9.7109375" style="197" customWidth="1"/>
    <col min="5" max="5" width="9.140625" style="197" customWidth="1"/>
    <col min="6" max="6" width="16.421875" style="197" customWidth="1"/>
    <col min="7" max="7" width="18.421875" style="197" customWidth="1"/>
    <col min="8" max="8" width="16.7109375" style="249" customWidth="1"/>
    <col min="9" max="16384" width="9.140625" style="198" customWidth="1"/>
  </cols>
  <sheetData>
    <row r="1" spans="7:8" ht="15">
      <c r="G1" s="418" t="s">
        <v>1325</v>
      </c>
      <c r="H1" s="418"/>
    </row>
    <row r="2" spans="7:8" ht="15">
      <c r="G2" s="406" t="s">
        <v>1253</v>
      </c>
      <c r="H2" s="406"/>
    </row>
    <row r="3" spans="7:8" ht="15">
      <c r="G3" s="406" t="s">
        <v>313</v>
      </c>
      <c r="H3" s="406"/>
    </row>
    <row r="4" spans="7:8" ht="15">
      <c r="G4" s="406" t="s">
        <v>1511</v>
      </c>
      <c r="H4" s="406"/>
    </row>
    <row r="6" spans="3:8" ht="15">
      <c r="C6" s="199"/>
      <c r="D6" s="199"/>
      <c r="E6" s="199"/>
      <c r="F6" s="199"/>
      <c r="G6" s="199"/>
      <c r="H6" s="200"/>
    </row>
    <row r="7" spans="1:8" ht="43.5" customHeight="1">
      <c r="A7" s="417" t="s">
        <v>1332</v>
      </c>
      <c r="B7" s="417"/>
      <c r="C7" s="417"/>
      <c r="D7" s="417"/>
      <c r="E7" s="417"/>
      <c r="F7" s="417"/>
      <c r="G7" s="417"/>
      <c r="H7" s="417"/>
    </row>
    <row r="8" spans="1:8" ht="15">
      <c r="A8" s="201"/>
      <c r="B8" s="202"/>
      <c r="C8" s="202"/>
      <c r="D8" s="202"/>
      <c r="E8" s="202"/>
      <c r="F8" s="203"/>
      <c r="G8" s="203"/>
      <c r="H8" s="203"/>
    </row>
    <row r="9" ht="15">
      <c r="H9" s="204" t="s">
        <v>273</v>
      </c>
    </row>
    <row r="10" spans="1:8" ht="60" customHeight="1">
      <c r="A10" s="205" t="s">
        <v>686</v>
      </c>
      <c r="B10" s="205" t="s">
        <v>614</v>
      </c>
      <c r="C10" s="206" t="s">
        <v>615</v>
      </c>
      <c r="D10" s="206" t="s">
        <v>616</v>
      </c>
      <c r="E10" s="206" t="s">
        <v>617</v>
      </c>
      <c r="F10" s="207" t="s">
        <v>1096</v>
      </c>
      <c r="G10" s="207" t="s">
        <v>1198</v>
      </c>
      <c r="H10" s="207" t="s">
        <v>1330</v>
      </c>
    </row>
    <row r="11" spans="1:8" ht="15">
      <c r="A11" s="208"/>
      <c r="B11" s="206" t="s">
        <v>687</v>
      </c>
      <c r="C11" s="206" t="s">
        <v>690</v>
      </c>
      <c r="D11" s="206" t="s">
        <v>692</v>
      </c>
      <c r="E11" s="206" t="s">
        <v>446</v>
      </c>
      <c r="F11" s="206" t="s">
        <v>447</v>
      </c>
      <c r="G11" s="206" t="s">
        <v>448</v>
      </c>
      <c r="H11" s="209">
        <v>7</v>
      </c>
    </row>
    <row r="12" spans="1:8" s="213" customFormat="1" ht="30.75">
      <c r="A12" s="208" t="s">
        <v>687</v>
      </c>
      <c r="B12" s="210" t="s">
        <v>17</v>
      </c>
      <c r="C12" s="211" t="s">
        <v>90</v>
      </c>
      <c r="D12" s="211" t="s">
        <v>618</v>
      </c>
      <c r="E12" s="211" t="s">
        <v>618</v>
      </c>
      <c r="F12" s="212">
        <f>F13+F43+F89+F119+F145</f>
        <v>395195569</v>
      </c>
      <c r="G12" s="212">
        <f>G13+G43+G89+G119+G145</f>
        <v>365861130</v>
      </c>
      <c r="H12" s="212">
        <f>H13+H43+H89+H119+H145</f>
        <v>339693800</v>
      </c>
    </row>
    <row r="13" spans="1:8" s="213" customFormat="1" ht="15">
      <c r="A13" s="208" t="s">
        <v>690</v>
      </c>
      <c r="B13" s="214" t="s">
        <v>34</v>
      </c>
      <c r="C13" s="211" t="s">
        <v>105</v>
      </c>
      <c r="D13" s="211" t="s">
        <v>618</v>
      </c>
      <c r="E13" s="211" t="s">
        <v>618</v>
      </c>
      <c r="F13" s="212">
        <f>F19+F24+F33+F38+F14</f>
        <v>103766900</v>
      </c>
      <c r="G13" s="212">
        <f>G19+G24+G33+G38+G14</f>
        <v>96679900</v>
      </c>
      <c r="H13" s="212">
        <f>H19+H24+H33+H38+H14</f>
        <v>92859900</v>
      </c>
    </row>
    <row r="14" spans="1:8" ht="196.5" customHeight="1">
      <c r="A14" s="208" t="s">
        <v>692</v>
      </c>
      <c r="B14" s="215" t="s">
        <v>1186</v>
      </c>
      <c r="C14" s="216" t="s">
        <v>558</v>
      </c>
      <c r="D14" s="216"/>
      <c r="E14" s="208"/>
      <c r="F14" s="217">
        <f aca="true" t="shared" si="0" ref="F14:H17">F15</f>
        <v>24037800</v>
      </c>
      <c r="G14" s="217">
        <f t="shared" si="0"/>
        <v>24037800</v>
      </c>
      <c r="H14" s="217">
        <f t="shared" si="0"/>
        <v>24037800</v>
      </c>
    </row>
    <row r="15" spans="1:8" ht="30.75">
      <c r="A15" s="208" t="s">
        <v>446</v>
      </c>
      <c r="B15" s="215" t="s">
        <v>322</v>
      </c>
      <c r="C15" s="216" t="s">
        <v>558</v>
      </c>
      <c r="D15" s="216" t="s">
        <v>605</v>
      </c>
      <c r="E15" s="208" t="s">
        <v>618</v>
      </c>
      <c r="F15" s="217">
        <f t="shared" si="0"/>
        <v>24037800</v>
      </c>
      <c r="G15" s="217">
        <f t="shared" si="0"/>
        <v>24037800</v>
      </c>
      <c r="H15" s="217">
        <f t="shared" si="0"/>
        <v>24037800</v>
      </c>
    </row>
    <row r="16" spans="1:8" ht="15">
      <c r="A16" s="208" t="s">
        <v>447</v>
      </c>
      <c r="B16" s="215" t="s">
        <v>323</v>
      </c>
      <c r="C16" s="216" t="s">
        <v>558</v>
      </c>
      <c r="D16" s="216" t="s">
        <v>606</v>
      </c>
      <c r="E16" s="208" t="s">
        <v>618</v>
      </c>
      <c r="F16" s="217">
        <f t="shared" si="0"/>
        <v>24037800</v>
      </c>
      <c r="G16" s="217">
        <f t="shared" si="0"/>
        <v>24037800</v>
      </c>
      <c r="H16" s="217">
        <f t="shared" si="0"/>
        <v>24037800</v>
      </c>
    </row>
    <row r="17" spans="1:8" ht="15">
      <c r="A17" s="208" t="s">
        <v>448</v>
      </c>
      <c r="B17" s="218" t="s">
        <v>445</v>
      </c>
      <c r="C17" s="216" t="s">
        <v>558</v>
      </c>
      <c r="D17" s="208" t="s">
        <v>606</v>
      </c>
      <c r="E17" s="208" t="s">
        <v>12</v>
      </c>
      <c r="F17" s="217">
        <f>F18</f>
        <v>24037800</v>
      </c>
      <c r="G17" s="217">
        <f t="shared" si="0"/>
        <v>24037800</v>
      </c>
      <c r="H17" s="217">
        <f t="shared" si="0"/>
        <v>24037800</v>
      </c>
    </row>
    <row r="18" spans="1:8" ht="15">
      <c r="A18" s="208" t="s">
        <v>449</v>
      </c>
      <c r="B18" s="219" t="s">
        <v>324</v>
      </c>
      <c r="C18" s="216" t="s">
        <v>558</v>
      </c>
      <c r="D18" s="208" t="s">
        <v>606</v>
      </c>
      <c r="E18" s="208" t="s">
        <v>285</v>
      </c>
      <c r="F18" s="220">
        <f>'№4 вед 2022-2024'!G311</f>
        <v>24037800</v>
      </c>
      <c r="G18" s="220">
        <f>'№4 вед 2022-2024'!H311</f>
        <v>24037800</v>
      </c>
      <c r="H18" s="220">
        <f>'№4 вед 2022-2024'!I311</f>
        <v>24037800</v>
      </c>
    </row>
    <row r="19" spans="1:8" s="213" customFormat="1" ht="139.5" customHeight="1">
      <c r="A19" s="208" t="s">
        <v>450</v>
      </c>
      <c r="B19" s="221" t="s">
        <v>1193</v>
      </c>
      <c r="C19" s="216" t="s">
        <v>122</v>
      </c>
      <c r="D19" s="208" t="s">
        <v>618</v>
      </c>
      <c r="E19" s="208" t="s">
        <v>618</v>
      </c>
      <c r="F19" s="217">
        <f aca="true" t="shared" si="1" ref="F19:H22">F20</f>
        <v>156000</v>
      </c>
      <c r="G19" s="217">
        <f t="shared" si="1"/>
        <v>156000</v>
      </c>
      <c r="H19" s="217">
        <f t="shared" si="1"/>
        <v>156000</v>
      </c>
    </row>
    <row r="20" spans="1:8" s="213" customFormat="1" ht="30.75">
      <c r="A20" s="208" t="s">
        <v>451</v>
      </c>
      <c r="B20" s="215" t="s">
        <v>322</v>
      </c>
      <c r="C20" s="216" t="s">
        <v>122</v>
      </c>
      <c r="D20" s="208" t="s">
        <v>605</v>
      </c>
      <c r="E20" s="208" t="s">
        <v>618</v>
      </c>
      <c r="F20" s="217">
        <f t="shared" si="1"/>
        <v>156000</v>
      </c>
      <c r="G20" s="217">
        <f t="shared" si="1"/>
        <v>156000</v>
      </c>
      <c r="H20" s="217">
        <f t="shared" si="1"/>
        <v>156000</v>
      </c>
    </row>
    <row r="21" spans="1:8" s="213" customFormat="1" ht="15">
      <c r="A21" s="208" t="s">
        <v>452</v>
      </c>
      <c r="B21" s="215" t="s">
        <v>323</v>
      </c>
      <c r="C21" s="216" t="s">
        <v>122</v>
      </c>
      <c r="D21" s="208" t="s">
        <v>606</v>
      </c>
      <c r="E21" s="208" t="s">
        <v>618</v>
      </c>
      <c r="F21" s="217">
        <f t="shared" si="1"/>
        <v>156000</v>
      </c>
      <c r="G21" s="217">
        <f t="shared" si="1"/>
        <v>156000</v>
      </c>
      <c r="H21" s="217">
        <f t="shared" si="1"/>
        <v>156000</v>
      </c>
    </row>
    <row r="22" spans="1:8" s="213" customFormat="1" ht="15">
      <c r="A22" s="208" t="s">
        <v>453</v>
      </c>
      <c r="B22" s="215" t="s">
        <v>308</v>
      </c>
      <c r="C22" s="216" t="s">
        <v>122</v>
      </c>
      <c r="D22" s="208" t="s">
        <v>606</v>
      </c>
      <c r="E22" s="208" t="s">
        <v>14</v>
      </c>
      <c r="F22" s="217">
        <f t="shared" si="1"/>
        <v>156000</v>
      </c>
      <c r="G22" s="217">
        <f t="shared" si="1"/>
        <v>156000</v>
      </c>
      <c r="H22" s="217">
        <f t="shared" si="1"/>
        <v>156000</v>
      </c>
    </row>
    <row r="23" spans="1:8" s="213" customFormat="1" ht="15">
      <c r="A23" s="208" t="s">
        <v>454</v>
      </c>
      <c r="B23" s="215" t="s">
        <v>619</v>
      </c>
      <c r="C23" s="216" t="s">
        <v>122</v>
      </c>
      <c r="D23" s="208" t="s">
        <v>606</v>
      </c>
      <c r="E23" s="208" t="s">
        <v>291</v>
      </c>
      <c r="F23" s="220">
        <f>'№4 вед 2022-2024'!G423</f>
        <v>156000</v>
      </c>
      <c r="G23" s="220">
        <f>'№4 вед 2022-2024'!H423</f>
        <v>156000</v>
      </c>
      <c r="H23" s="220">
        <f>'№4 вед 2022-2024'!I423</f>
        <v>156000</v>
      </c>
    </row>
    <row r="24" spans="1:8" s="213" customFormat="1" ht="96.75" customHeight="1">
      <c r="A24" s="208" t="s">
        <v>295</v>
      </c>
      <c r="B24" s="215" t="s">
        <v>1195</v>
      </c>
      <c r="C24" s="222" t="s">
        <v>124</v>
      </c>
      <c r="D24" s="208" t="s">
        <v>618</v>
      </c>
      <c r="E24" s="208" t="s">
        <v>618</v>
      </c>
      <c r="F24" s="217">
        <f>F29+F25</f>
        <v>1611800</v>
      </c>
      <c r="G24" s="217">
        <f>G29+G25</f>
        <v>1611800</v>
      </c>
      <c r="H24" s="217">
        <f>H29+H25</f>
        <v>1611800</v>
      </c>
    </row>
    <row r="25" spans="1:8" s="213" customFormat="1" ht="46.5">
      <c r="A25" s="208" t="s">
        <v>455</v>
      </c>
      <c r="B25" s="215" t="s">
        <v>913</v>
      </c>
      <c r="C25" s="222" t="s">
        <v>124</v>
      </c>
      <c r="D25" s="208" t="s">
        <v>142</v>
      </c>
      <c r="E25" s="208"/>
      <c r="F25" s="217">
        <f aca="true" t="shared" si="2" ref="F25:G27">F26</f>
        <v>31600</v>
      </c>
      <c r="G25" s="217">
        <f t="shared" si="2"/>
        <v>31600</v>
      </c>
      <c r="H25" s="217">
        <f>H26</f>
        <v>31600</v>
      </c>
    </row>
    <row r="26" spans="1:8" s="213" customFormat="1" ht="30.75">
      <c r="A26" s="208" t="s">
        <v>456</v>
      </c>
      <c r="B26" s="215" t="s">
        <v>379</v>
      </c>
      <c r="C26" s="222" t="s">
        <v>124</v>
      </c>
      <c r="D26" s="208" t="s">
        <v>694</v>
      </c>
      <c r="E26" s="208"/>
      <c r="F26" s="217">
        <f t="shared" si="2"/>
        <v>31600</v>
      </c>
      <c r="G26" s="217">
        <f t="shared" si="2"/>
        <v>31600</v>
      </c>
      <c r="H26" s="217">
        <f>H27</f>
        <v>31600</v>
      </c>
    </row>
    <row r="27" spans="1:8" s="213" customFormat="1" ht="15">
      <c r="A27" s="208" t="s">
        <v>457</v>
      </c>
      <c r="B27" s="215" t="s">
        <v>308</v>
      </c>
      <c r="C27" s="222" t="s">
        <v>124</v>
      </c>
      <c r="D27" s="208" t="s">
        <v>694</v>
      </c>
      <c r="E27" s="208" t="s">
        <v>14</v>
      </c>
      <c r="F27" s="217">
        <f t="shared" si="2"/>
        <v>31600</v>
      </c>
      <c r="G27" s="217">
        <f t="shared" si="2"/>
        <v>31600</v>
      </c>
      <c r="H27" s="217">
        <f>H28</f>
        <v>31600</v>
      </c>
    </row>
    <row r="28" spans="1:8" s="213" customFormat="1" ht="15">
      <c r="A28" s="208" t="s">
        <v>458</v>
      </c>
      <c r="B28" s="223" t="s">
        <v>359</v>
      </c>
      <c r="C28" s="222" t="s">
        <v>124</v>
      </c>
      <c r="D28" s="208" t="s">
        <v>694</v>
      </c>
      <c r="E28" s="208" t="s">
        <v>6</v>
      </c>
      <c r="F28" s="220">
        <f>'№4 вед 2022-2024'!G436</f>
        <v>31600</v>
      </c>
      <c r="G28" s="220">
        <f>'№4 вед 2022-2024'!H436</f>
        <v>31600</v>
      </c>
      <c r="H28" s="220">
        <f>'№4 вед 2022-2024'!I436</f>
        <v>31600</v>
      </c>
    </row>
    <row r="29" spans="1:8" s="213" customFormat="1" ht="15">
      <c r="A29" s="208" t="s">
        <v>459</v>
      </c>
      <c r="B29" s="215" t="s">
        <v>35</v>
      </c>
      <c r="C29" s="222" t="s">
        <v>124</v>
      </c>
      <c r="D29" s="208" t="s">
        <v>155</v>
      </c>
      <c r="E29" s="208" t="s">
        <v>618</v>
      </c>
      <c r="F29" s="217">
        <f aca="true" t="shared" si="3" ref="F29:G31">F30</f>
        <v>1580200</v>
      </c>
      <c r="G29" s="217">
        <f t="shared" si="3"/>
        <v>1580200</v>
      </c>
      <c r="H29" s="217">
        <f>H30</f>
        <v>1580200</v>
      </c>
    </row>
    <row r="30" spans="1:8" s="213" customFormat="1" ht="30.75">
      <c r="A30" s="208" t="s">
        <v>465</v>
      </c>
      <c r="B30" s="215" t="s">
        <v>321</v>
      </c>
      <c r="C30" s="222" t="s">
        <v>124</v>
      </c>
      <c r="D30" s="208" t="s">
        <v>156</v>
      </c>
      <c r="E30" s="208" t="s">
        <v>618</v>
      </c>
      <c r="F30" s="217">
        <f t="shared" si="3"/>
        <v>1580200</v>
      </c>
      <c r="G30" s="217">
        <f t="shared" si="3"/>
        <v>1580200</v>
      </c>
      <c r="H30" s="217">
        <f>H31</f>
        <v>1580200</v>
      </c>
    </row>
    <row r="31" spans="1:8" s="213" customFormat="1" ht="15">
      <c r="A31" s="208" t="s">
        <v>466</v>
      </c>
      <c r="B31" s="215" t="s">
        <v>308</v>
      </c>
      <c r="C31" s="222" t="s">
        <v>124</v>
      </c>
      <c r="D31" s="208" t="s">
        <v>156</v>
      </c>
      <c r="E31" s="208" t="s">
        <v>14</v>
      </c>
      <c r="F31" s="217">
        <f t="shared" si="3"/>
        <v>1580200</v>
      </c>
      <c r="G31" s="217">
        <f t="shared" si="3"/>
        <v>1580200</v>
      </c>
      <c r="H31" s="217">
        <f>H32</f>
        <v>1580200</v>
      </c>
    </row>
    <row r="32" spans="1:8" s="213" customFormat="1" ht="15">
      <c r="A32" s="208" t="s">
        <v>467</v>
      </c>
      <c r="B32" s="223" t="s">
        <v>359</v>
      </c>
      <c r="C32" s="222" t="s">
        <v>124</v>
      </c>
      <c r="D32" s="208" t="s">
        <v>156</v>
      </c>
      <c r="E32" s="208" t="s">
        <v>6</v>
      </c>
      <c r="F32" s="220">
        <f>'№4 вед 2022-2024'!G438</f>
        <v>1580200</v>
      </c>
      <c r="G32" s="220">
        <f>'№4 вед 2022-2024'!H438</f>
        <v>1580200</v>
      </c>
      <c r="H32" s="220">
        <f>'№4 вед 2022-2024'!I438</f>
        <v>1580200</v>
      </c>
    </row>
    <row r="33" spans="1:8" ht="206.25" customHeight="1">
      <c r="A33" s="208" t="s">
        <v>296</v>
      </c>
      <c r="B33" s="215" t="s">
        <v>1187</v>
      </c>
      <c r="C33" s="222" t="s">
        <v>106</v>
      </c>
      <c r="D33" s="208" t="s">
        <v>618</v>
      </c>
      <c r="E33" s="208" t="s">
        <v>618</v>
      </c>
      <c r="F33" s="217">
        <f aca="true" t="shared" si="4" ref="F33:H36">F34</f>
        <v>29494300</v>
      </c>
      <c r="G33" s="217">
        <f t="shared" si="4"/>
        <v>29494300</v>
      </c>
      <c r="H33" s="217">
        <f t="shared" si="4"/>
        <v>29494300</v>
      </c>
    </row>
    <row r="34" spans="1:8" ht="39" customHeight="1">
      <c r="A34" s="208" t="s">
        <v>470</v>
      </c>
      <c r="B34" s="215" t="s">
        <v>322</v>
      </c>
      <c r="C34" s="222" t="s">
        <v>106</v>
      </c>
      <c r="D34" s="222" t="s">
        <v>605</v>
      </c>
      <c r="E34" s="208" t="s">
        <v>618</v>
      </c>
      <c r="F34" s="217">
        <f t="shared" si="4"/>
        <v>29494300</v>
      </c>
      <c r="G34" s="217">
        <f t="shared" si="4"/>
        <v>29494300</v>
      </c>
      <c r="H34" s="217">
        <f t="shared" si="4"/>
        <v>29494300</v>
      </c>
    </row>
    <row r="35" spans="1:8" ht="15">
      <c r="A35" s="208" t="s">
        <v>762</v>
      </c>
      <c r="B35" s="215" t="s">
        <v>323</v>
      </c>
      <c r="C35" s="222" t="s">
        <v>106</v>
      </c>
      <c r="D35" s="208" t="s">
        <v>606</v>
      </c>
      <c r="E35" s="208" t="s">
        <v>618</v>
      </c>
      <c r="F35" s="217">
        <f t="shared" si="4"/>
        <v>29494300</v>
      </c>
      <c r="G35" s="217">
        <f t="shared" si="4"/>
        <v>29494300</v>
      </c>
      <c r="H35" s="217">
        <f t="shared" si="4"/>
        <v>29494300</v>
      </c>
    </row>
    <row r="36" spans="1:8" ht="15">
      <c r="A36" s="208" t="s">
        <v>763</v>
      </c>
      <c r="B36" s="218" t="s">
        <v>445</v>
      </c>
      <c r="C36" s="222" t="s">
        <v>106</v>
      </c>
      <c r="D36" s="208" t="s">
        <v>606</v>
      </c>
      <c r="E36" s="208" t="s">
        <v>12</v>
      </c>
      <c r="F36" s="217">
        <f>F37</f>
        <v>29494300</v>
      </c>
      <c r="G36" s="217">
        <f t="shared" si="4"/>
        <v>29494300</v>
      </c>
      <c r="H36" s="217">
        <f t="shared" si="4"/>
        <v>29494300</v>
      </c>
    </row>
    <row r="37" spans="1:8" ht="15">
      <c r="A37" s="208" t="s">
        <v>764</v>
      </c>
      <c r="B37" s="219" t="s">
        <v>324</v>
      </c>
      <c r="C37" s="222" t="s">
        <v>106</v>
      </c>
      <c r="D37" s="208" t="s">
        <v>606</v>
      </c>
      <c r="E37" s="208" t="s">
        <v>285</v>
      </c>
      <c r="F37" s="220">
        <f>'№4 вед 2022-2024'!G314</f>
        <v>29494300</v>
      </c>
      <c r="G37" s="220">
        <f>'№4 вед 2022-2024'!H314</f>
        <v>29494300</v>
      </c>
      <c r="H37" s="220">
        <f>'№4 вед 2022-2024'!I314</f>
        <v>29494300</v>
      </c>
    </row>
    <row r="38" spans="1:8" ht="66" customHeight="1">
      <c r="A38" s="208" t="s">
        <v>700</v>
      </c>
      <c r="B38" s="215" t="s">
        <v>542</v>
      </c>
      <c r="C38" s="216" t="s">
        <v>107</v>
      </c>
      <c r="D38" s="208" t="s">
        <v>618</v>
      </c>
      <c r="E38" s="208" t="s">
        <v>618</v>
      </c>
      <c r="F38" s="217">
        <f aca="true" t="shared" si="5" ref="F38:H41">F39</f>
        <v>48467000</v>
      </c>
      <c r="G38" s="217">
        <f t="shared" si="5"/>
        <v>41380000</v>
      </c>
      <c r="H38" s="217">
        <f t="shared" si="5"/>
        <v>37560000</v>
      </c>
    </row>
    <row r="39" spans="1:8" ht="30.75">
      <c r="A39" s="208" t="s">
        <v>575</v>
      </c>
      <c r="B39" s="215" t="s">
        <v>322</v>
      </c>
      <c r="C39" s="216" t="s">
        <v>107</v>
      </c>
      <c r="D39" s="208" t="s">
        <v>605</v>
      </c>
      <c r="E39" s="208" t="s">
        <v>618</v>
      </c>
      <c r="F39" s="217">
        <f t="shared" si="5"/>
        <v>48467000</v>
      </c>
      <c r="G39" s="217">
        <f t="shared" si="5"/>
        <v>41380000</v>
      </c>
      <c r="H39" s="217">
        <f t="shared" si="5"/>
        <v>37560000</v>
      </c>
    </row>
    <row r="40" spans="1:8" ht="15">
      <c r="A40" s="208" t="s">
        <v>297</v>
      </c>
      <c r="B40" s="215" t="s">
        <v>323</v>
      </c>
      <c r="C40" s="216" t="s">
        <v>107</v>
      </c>
      <c r="D40" s="208" t="s">
        <v>606</v>
      </c>
      <c r="E40" s="208" t="s">
        <v>618</v>
      </c>
      <c r="F40" s="217">
        <f t="shared" si="5"/>
        <v>48467000</v>
      </c>
      <c r="G40" s="217">
        <f t="shared" si="5"/>
        <v>41380000</v>
      </c>
      <c r="H40" s="217">
        <f t="shared" si="5"/>
        <v>37560000</v>
      </c>
    </row>
    <row r="41" spans="1:8" ht="15">
      <c r="A41" s="208" t="s">
        <v>298</v>
      </c>
      <c r="B41" s="218" t="s">
        <v>445</v>
      </c>
      <c r="C41" s="216" t="s">
        <v>107</v>
      </c>
      <c r="D41" s="208" t="s">
        <v>606</v>
      </c>
      <c r="E41" s="208" t="s">
        <v>12</v>
      </c>
      <c r="F41" s="217">
        <f t="shared" si="5"/>
        <v>48467000</v>
      </c>
      <c r="G41" s="217">
        <f t="shared" si="5"/>
        <v>41380000</v>
      </c>
      <c r="H41" s="217">
        <f t="shared" si="5"/>
        <v>37560000</v>
      </c>
    </row>
    <row r="42" spans="1:8" ht="15">
      <c r="A42" s="208" t="s">
        <v>299</v>
      </c>
      <c r="B42" s="219" t="s">
        <v>324</v>
      </c>
      <c r="C42" s="216" t="s">
        <v>107</v>
      </c>
      <c r="D42" s="208" t="s">
        <v>606</v>
      </c>
      <c r="E42" s="208" t="s">
        <v>285</v>
      </c>
      <c r="F42" s="220">
        <f>'№4 вед 2022-2024'!G317</f>
        <v>48467000</v>
      </c>
      <c r="G42" s="220">
        <f>'№4 вед 2022-2024'!H317</f>
        <v>41380000</v>
      </c>
      <c r="H42" s="220">
        <f>'№4 вед 2022-2024'!I317</f>
        <v>37560000</v>
      </c>
    </row>
    <row r="43" spans="1:8" s="213" customFormat="1" ht="15">
      <c r="A43" s="208" t="s">
        <v>300</v>
      </c>
      <c r="B43" s="224" t="s">
        <v>528</v>
      </c>
      <c r="C43" s="211" t="s">
        <v>108</v>
      </c>
      <c r="D43" s="211" t="s">
        <v>618</v>
      </c>
      <c r="E43" s="211" t="s">
        <v>618</v>
      </c>
      <c r="F43" s="212">
        <f>F54+F59+F64+F69+F49+F44+F79+F84+F74</f>
        <v>237053500</v>
      </c>
      <c r="G43" s="212">
        <f>G54+G59+G64+G69+G49+G44+G79+G84+G74</f>
        <v>222380025</v>
      </c>
      <c r="H43" s="212">
        <f>H54+H59+H64+H69+H49+H44+H79+H84+H74</f>
        <v>202376650</v>
      </c>
    </row>
    <row r="44" spans="1:8" ht="111" customHeight="1">
      <c r="A44" s="208" t="s">
        <v>301</v>
      </c>
      <c r="B44" s="215" t="s">
        <v>1192</v>
      </c>
      <c r="C44" s="216" t="s">
        <v>1191</v>
      </c>
      <c r="D44" s="208"/>
      <c r="E44" s="208"/>
      <c r="F44" s="217">
        <f aca="true" t="shared" si="6" ref="F44:H47">F45</f>
        <v>2424250</v>
      </c>
      <c r="G44" s="217">
        <f t="shared" si="6"/>
        <v>0</v>
      </c>
      <c r="H44" s="217">
        <f t="shared" si="6"/>
        <v>0</v>
      </c>
    </row>
    <row r="45" spans="1:8" ht="30.75">
      <c r="A45" s="208" t="s">
        <v>370</v>
      </c>
      <c r="B45" s="215" t="s">
        <v>322</v>
      </c>
      <c r="C45" s="216" t="s">
        <v>1191</v>
      </c>
      <c r="D45" s="208" t="s">
        <v>605</v>
      </c>
      <c r="E45" s="208" t="s">
        <v>618</v>
      </c>
      <c r="F45" s="217">
        <f t="shared" si="6"/>
        <v>2424250</v>
      </c>
      <c r="G45" s="217">
        <f t="shared" si="6"/>
        <v>0</v>
      </c>
      <c r="H45" s="217">
        <f t="shared" si="6"/>
        <v>0</v>
      </c>
    </row>
    <row r="46" spans="1:8" ht="15">
      <c r="A46" s="208" t="s">
        <v>302</v>
      </c>
      <c r="B46" s="215" t="s">
        <v>323</v>
      </c>
      <c r="C46" s="216" t="s">
        <v>1191</v>
      </c>
      <c r="D46" s="208" t="s">
        <v>606</v>
      </c>
      <c r="E46" s="208"/>
      <c r="F46" s="217">
        <f t="shared" si="6"/>
        <v>2424250</v>
      </c>
      <c r="G46" s="217">
        <f t="shared" si="6"/>
        <v>0</v>
      </c>
      <c r="H46" s="217">
        <f t="shared" si="6"/>
        <v>0</v>
      </c>
    </row>
    <row r="47" spans="1:8" ht="15">
      <c r="A47" s="208" t="s">
        <v>303</v>
      </c>
      <c r="B47" s="218" t="s">
        <v>445</v>
      </c>
      <c r="C47" s="216" t="s">
        <v>1191</v>
      </c>
      <c r="D47" s="208" t="s">
        <v>606</v>
      </c>
      <c r="E47" s="208" t="s">
        <v>12</v>
      </c>
      <c r="F47" s="217">
        <f t="shared" si="6"/>
        <v>2424250</v>
      </c>
      <c r="G47" s="217">
        <f t="shared" si="6"/>
        <v>0</v>
      </c>
      <c r="H47" s="217">
        <f t="shared" si="6"/>
        <v>0</v>
      </c>
    </row>
    <row r="48" spans="1:8" ht="15">
      <c r="A48" s="208" t="s">
        <v>304</v>
      </c>
      <c r="B48" s="215" t="s">
        <v>306</v>
      </c>
      <c r="C48" s="216" t="s">
        <v>1191</v>
      </c>
      <c r="D48" s="208" t="s">
        <v>606</v>
      </c>
      <c r="E48" s="208" t="s">
        <v>286</v>
      </c>
      <c r="F48" s="220">
        <f>'№4 вед 2022-2024'!G323</f>
        <v>2424250</v>
      </c>
      <c r="G48" s="220">
        <f>'№4 вед 2022-2024'!H323</f>
        <v>0</v>
      </c>
      <c r="H48" s="220">
        <f>'№4 вед 2022-2024'!I323</f>
        <v>0</v>
      </c>
    </row>
    <row r="49" spans="1:8" ht="204" customHeight="1">
      <c r="A49" s="208" t="s">
        <v>305</v>
      </c>
      <c r="B49" s="215" t="s">
        <v>1188</v>
      </c>
      <c r="C49" s="216" t="s">
        <v>559</v>
      </c>
      <c r="D49" s="208"/>
      <c r="E49" s="208"/>
      <c r="F49" s="217">
        <f aca="true" t="shared" si="7" ref="F49:H52">F50</f>
        <v>18945000</v>
      </c>
      <c r="G49" s="217">
        <f t="shared" si="7"/>
        <v>18945000</v>
      </c>
      <c r="H49" s="217">
        <f t="shared" si="7"/>
        <v>18945000</v>
      </c>
    </row>
    <row r="50" spans="1:8" ht="30.75">
      <c r="A50" s="208" t="s">
        <v>371</v>
      </c>
      <c r="B50" s="215" t="s">
        <v>322</v>
      </c>
      <c r="C50" s="216" t="s">
        <v>559</v>
      </c>
      <c r="D50" s="208" t="s">
        <v>605</v>
      </c>
      <c r="E50" s="208" t="s">
        <v>618</v>
      </c>
      <c r="F50" s="217">
        <f t="shared" si="7"/>
        <v>18945000</v>
      </c>
      <c r="G50" s="217">
        <f t="shared" si="7"/>
        <v>18945000</v>
      </c>
      <c r="H50" s="217">
        <f t="shared" si="7"/>
        <v>18945000</v>
      </c>
    </row>
    <row r="51" spans="1:8" ht="15">
      <c r="A51" s="208" t="s">
        <v>372</v>
      </c>
      <c r="B51" s="215" t="s">
        <v>323</v>
      </c>
      <c r="C51" s="216" t="s">
        <v>559</v>
      </c>
      <c r="D51" s="208" t="s">
        <v>606</v>
      </c>
      <c r="E51" s="208"/>
      <c r="F51" s="217">
        <f t="shared" si="7"/>
        <v>18945000</v>
      </c>
      <c r="G51" s="217">
        <f t="shared" si="7"/>
        <v>18945000</v>
      </c>
      <c r="H51" s="217">
        <f t="shared" si="7"/>
        <v>18945000</v>
      </c>
    </row>
    <row r="52" spans="1:8" ht="15">
      <c r="A52" s="208" t="s">
        <v>373</v>
      </c>
      <c r="B52" s="218" t="s">
        <v>445</v>
      </c>
      <c r="C52" s="216" t="s">
        <v>559</v>
      </c>
      <c r="D52" s="208" t="s">
        <v>606</v>
      </c>
      <c r="E52" s="208" t="s">
        <v>12</v>
      </c>
      <c r="F52" s="217">
        <f t="shared" si="7"/>
        <v>18945000</v>
      </c>
      <c r="G52" s="217">
        <f t="shared" si="7"/>
        <v>18945000</v>
      </c>
      <c r="H52" s="217">
        <f t="shared" si="7"/>
        <v>18945000</v>
      </c>
    </row>
    <row r="53" spans="1:8" ht="15">
      <c r="A53" s="208" t="s">
        <v>18</v>
      </c>
      <c r="B53" s="215" t="s">
        <v>306</v>
      </c>
      <c r="C53" s="216" t="s">
        <v>559</v>
      </c>
      <c r="D53" s="208" t="s">
        <v>606</v>
      </c>
      <c r="E53" s="208" t="s">
        <v>286</v>
      </c>
      <c r="F53" s="220">
        <f>'№4 вед 2022-2024'!G326</f>
        <v>18945000</v>
      </c>
      <c r="G53" s="220">
        <f>'№4 вед 2022-2024'!H326</f>
        <v>18945000</v>
      </c>
      <c r="H53" s="220">
        <f>'№4 вед 2022-2024'!I326</f>
        <v>18945000</v>
      </c>
    </row>
    <row r="54" spans="1:8" ht="249">
      <c r="A54" s="208" t="s">
        <v>19</v>
      </c>
      <c r="B54" s="215" t="s">
        <v>1189</v>
      </c>
      <c r="C54" s="222" t="s">
        <v>109</v>
      </c>
      <c r="D54" s="208"/>
      <c r="E54" s="208" t="s">
        <v>618</v>
      </c>
      <c r="F54" s="217">
        <f aca="true" t="shared" si="8" ref="F54:H57">F55</f>
        <v>109806000</v>
      </c>
      <c r="G54" s="217">
        <f t="shared" si="8"/>
        <v>109806000</v>
      </c>
      <c r="H54" s="217">
        <f t="shared" si="8"/>
        <v>109806000</v>
      </c>
    </row>
    <row r="55" spans="1:8" ht="30.75">
      <c r="A55" s="208" t="s">
        <v>1204</v>
      </c>
      <c r="B55" s="215" t="s">
        <v>322</v>
      </c>
      <c r="C55" s="222" t="s">
        <v>109</v>
      </c>
      <c r="D55" s="208" t="s">
        <v>605</v>
      </c>
      <c r="E55" s="208" t="s">
        <v>618</v>
      </c>
      <c r="F55" s="217">
        <f t="shared" si="8"/>
        <v>109806000</v>
      </c>
      <c r="G55" s="217">
        <f t="shared" si="8"/>
        <v>109806000</v>
      </c>
      <c r="H55" s="217">
        <f t="shared" si="8"/>
        <v>109806000</v>
      </c>
    </row>
    <row r="56" spans="1:8" ht="15">
      <c r="A56" s="208" t="s">
        <v>1205</v>
      </c>
      <c r="B56" s="215" t="s">
        <v>323</v>
      </c>
      <c r="C56" s="222" t="s">
        <v>109</v>
      </c>
      <c r="D56" s="208" t="s">
        <v>606</v>
      </c>
      <c r="E56" s="208"/>
      <c r="F56" s="217">
        <f t="shared" si="8"/>
        <v>109806000</v>
      </c>
      <c r="G56" s="217">
        <f t="shared" si="8"/>
        <v>109806000</v>
      </c>
      <c r="H56" s="217">
        <f t="shared" si="8"/>
        <v>109806000</v>
      </c>
    </row>
    <row r="57" spans="1:8" ht="15">
      <c r="A57" s="208" t="s">
        <v>272</v>
      </c>
      <c r="B57" s="218" t="s">
        <v>445</v>
      </c>
      <c r="C57" s="222" t="s">
        <v>109</v>
      </c>
      <c r="D57" s="208" t="s">
        <v>606</v>
      </c>
      <c r="E57" s="208" t="s">
        <v>12</v>
      </c>
      <c r="F57" s="217">
        <f>F58</f>
        <v>109806000</v>
      </c>
      <c r="G57" s="217">
        <f t="shared" si="8"/>
        <v>109806000</v>
      </c>
      <c r="H57" s="217">
        <f t="shared" si="8"/>
        <v>109806000</v>
      </c>
    </row>
    <row r="58" spans="1:8" ht="15">
      <c r="A58" s="208" t="s">
        <v>733</v>
      </c>
      <c r="B58" s="215" t="s">
        <v>306</v>
      </c>
      <c r="C58" s="222" t="s">
        <v>109</v>
      </c>
      <c r="D58" s="208" t="s">
        <v>606</v>
      </c>
      <c r="E58" s="208" t="s">
        <v>286</v>
      </c>
      <c r="F58" s="220">
        <f>'№4 вед 2022-2024'!G329</f>
        <v>109806000</v>
      </c>
      <c r="G58" s="220">
        <f>'№4 вед 2022-2024'!H329</f>
        <v>109806000</v>
      </c>
      <c r="H58" s="220">
        <f>'№4 вед 2022-2024'!I329</f>
        <v>109806000</v>
      </c>
    </row>
    <row r="59" spans="1:8" ht="113.25" customHeight="1">
      <c r="A59" s="208" t="s">
        <v>734</v>
      </c>
      <c r="B59" s="215" t="s">
        <v>1194</v>
      </c>
      <c r="C59" s="216" t="s">
        <v>123</v>
      </c>
      <c r="D59" s="208"/>
      <c r="E59" s="208"/>
      <c r="F59" s="217">
        <f>F60</f>
        <v>4875500</v>
      </c>
      <c r="G59" s="217">
        <f>G60</f>
        <v>4875500</v>
      </c>
      <c r="H59" s="217">
        <f>H60</f>
        <v>4875500</v>
      </c>
    </row>
    <row r="60" spans="1:8" ht="28.5" customHeight="1">
      <c r="A60" s="208" t="s">
        <v>735</v>
      </c>
      <c r="B60" s="215" t="s">
        <v>322</v>
      </c>
      <c r="C60" s="216" t="s">
        <v>123</v>
      </c>
      <c r="D60" s="208" t="s">
        <v>605</v>
      </c>
      <c r="E60" s="208"/>
      <c r="F60" s="217">
        <f aca="true" t="shared" si="9" ref="F60:H62">F61</f>
        <v>4875500</v>
      </c>
      <c r="G60" s="217">
        <f t="shared" si="9"/>
        <v>4875500</v>
      </c>
      <c r="H60" s="217">
        <f t="shared" si="9"/>
        <v>4875500</v>
      </c>
    </row>
    <row r="61" spans="1:8" ht="15">
      <c r="A61" s="208" t="s">
        <v>995</v>
      </c>
      <c r="B61" s="215" t="s">
        <v>323</v>
      </c>
      <c r="C61" s="216" t="s">
        <v>123</v>
      </c>
      <c r="D61" s="208" t="s">
        <v>606</v>
      </c>
      <c r="E61" s="208"/>
      <c r="F61" s="217">
        <f t="shared" si="9"/>
        <v>4875500</v>
      </c>
      <c r="G61" s="217">
        <f t="shared" si="9"/>
        <v>4875500</v>
      </c>
      <c r="H61" s="217">
        <f t="shared" si="9"/>
        <v>4875500</v>
      </c>
    </row>
    <row r="62" spans="1:8" ht="15">
      <c r="A62" s="208" t="s">
        <v>996</v>
      </c>
      <c r="B62" s="215" t="s">
        <v>308</v>
      </c>
      <c r="C62" s="216" t="s">
        <v>123</v>
      </c>
      <c r="D62" s="208" t="s">
        <v>606</v>
      </c>
      <c r="E62" s="208" t="s">
        <v>14</v>
      </c>
      <c r="F62" s="217">
        <f t="shared" si="9"/>
        <v>4875500</v>
      </c>
      <c r="G62" s="217">
        <f t="shared" si="9"/>
        <v>4875500</v>
      </c>
      <c r="H62" s="217">
        <f t="shared" si="9"/>
        <v>4875500</v>
      </c>
    </row>
    <row r="63" spans="1:8" ht="15">
      <c r="A63" s="208" t="s">
        <v>1206</v>
      </c>
      <c r="B63" s="215" t="s">
        <v>619</v>
      </c>
      <c r="C63" s="216" t="s">
        <v>123</v>
      </c>
      <c r="D63" s="208" t="s">
        <v>606</v>
      </c>
      <c r="E63" s="208" t="s">
        <v>291</v>
      </c>
      <c r="F63" s="220">
        <f>'№4 вед 2022-2024'!G427</f>
        <v>4875500</v>
      </c>
      <c r="G63" s="220">
        <f>'№4 вед 2022-2024'!H427</f>
        <v>4875500</v>
      </c>
      <c r="H63" s="220">
        <f>'№4 вед 2022-2024'!I427</f>
        <v>4875500</v>
      </c>
    </row>
    <row r="64" spans="1:8" ht="65.25" customHeight="1">
      <c r="A64" s="208" t="s">
        <v>159</v>
      </c>
      <c r="B64" s="215" t="s">
        <v>269</v>
      </c>
      <c r="C64" s="216" t="s">
        <v>110</v>
      </c>
      <c r="D64" s="208"/>
      <c r="E64" s="208"/>
      <c r="F64" s="217">
        <f aca="true" t="shared" si="10" ref="F64:H67">F65</f>
        <v>81438020</v>
      </c>
      <c r="G64" s="217">
        <f t="shared" si="10"/>
        <v>69624975</v>
      </c>
      <c r="H64" s="217">
        <f t="shared" si="10"/>
        <v>57997480</v>
      </c>
    </row>
    <row r="65" spans="1:8" ht="30.75">
      <c r="A65" s="208" t="s">
        <v>769</v>
      </c>
      <c r="B65" s="215" t="s">
        <v>322</v>
      </c>
      <c r="C65" s="216" t="s">
        <v>110</v>
      </c>
      <c r="D65" s="208" t="s">
        <v>605</v>
      </c>
      <c r="E65" s="208"/>
      <c r="F65" s="217">
        <f t="shared" si="10"/>
        <v>81438020</v>
      </c>
      <c r="G65" s="217">
        <f t="shared" si="10"/>
        <v>69624975</v>
      </c>
      <c r="H65" s="217">
        <f t="shared" si="10"/>
        <v>57997480</v>
      </c>
    </row>
    <row r="66" spans="1:8" ht="15">
      <c r="A66" s="208" t="s">
        <v>770</v>
      </c>
      <c r="B66" s="215" t="s">
        <v>323</v>
      </c>
      <c r="C66" s="216" t="s">
        <v>110</v>
      </c>
      <c r="D66" s="208" t="s">
        <v>606</v>
      </c>
      <c r="E66" s="208"/>
      <c r="F66" s="217">
        <f t="shared" si="10"/>
        <v>81438020</v>
      </c>
      <c r="G66" s="217">
        <f t="shared" si="10"/>
        <v>69624975</v>
      </c>
      <c r="H66" s="217">
        <f t="shared" si="10"/>
        <v>57997480</v>
      </c>
    </row>
    <row r="67" spans="1:8" ht="15">
      <c r="A67" s="208" t="s">
        <v>771</v>
      </c>
      <c r="B67" s="218" t="s">
        <v>445</v>
      </c>
      <c r="C67" s="216" t="s">
        <v>110</v>
      </c>
      <c r="D67" s="208" t="s">
        <v>606</v>
      </c>
      <c r="E67" s="208" t="s">
        <v>12</v>
      </c>
      <c r="F67" s="217">
        <f t="shared" si="10"/>
        <v>81438020</v>
      </c>
      <c r="G67" s="217">
        <f t="shared" si="10"/>
        <v>69624975</v>
      </c>
      <c r="H67" s="217">
        <f t="shared" si="10"/>
        <v>57997480</v>
      </c>
    </row>
    <row r="68" spans="1:8" ht="15">
      <c r="A68" s="208" t="s">
        <v>772</v>
      </c>
      <c r="B68" s="215" t="s">
        <v>306</v>
      </c>
      <c r="C68" s="216" t="s">
        <v>110</v>
      </c>
      <c r="D68" s="208" t="s">
        <v>606</v>
      </c>
      <c r="E68" s="208" t="s">
        <v>286</v>
      </c>
      <c r="F68" s="220">
        <f>'№4 вед 2022-2024'!G332</f>
        <v>81438020</v>
      </c>
      <c r="G68" s="220">
        <f>'№4 вед 2022-2024'!H332</f>
        <v>69624975</v>
      </c>
      <c r="H68" s="220">
        <f>'№4 вед 2022-2024'!I332</f>
        <v>57997480</v>
      </c>
    </row>
    <row r="69" spans="1:8" ht="79.5" customHeight="1">
      <c r="A69" s="208" t="s">
        <v>997</v>
      </c>
      <c r="B69" s="219" t="s">
        <v>268</v>
      </c>
      <c r="C69" s="208" t="s">
        <v>111</v>
      </c>
      <c r="D69" s="208"/>
      <c r="E69" s="208"/>
      <c r="F69" s="217">
        <f aca="true" t="shared" si="11" ref="F69:H72">F70</f>
        <v>8500000</v>
      </c>
      <c r="G69" s="217">
        <f t="shared" si="11"/>
        <v>8087500</v>
      </c>
      <c r="H69" s="217">
        <f t="shared" si="11"/>
        <v>7675000</v>
      </c>
    </row>
    <row r="70" spans="1:8" ht="30.75">
      <c r="A70" s="208" t="s">
        <v>998</v>
      </c>
      <c r="B70" s="215" t="s">
        <v>322</v>
      </c>
      <c r="C70" s="208" t="s">
        <v>111</v>
      </c>
      <c r="D70" s="208" t="s">
        <v>605</v>
      </c>
      <c r="E70" s="208"/>
      <c r="F70" s="217">
        <f t="shared" si="11"/>
        <v>8500000</v>
      </c>
      <c r="G70" s="217">
        <f t="shared" si="11"/>
        <v>8087500</v>
      </c>
      <c r="H70" s="217">
        <f t="shared" si="11"/>
        <v>7675000</v>
      </c>
    </row>
    <row r="71" spans="1:8" ht="15">
      <c r="A71" s="208" t="s">
        <v>696</v>
      </c>
      <c r="B71" s="215" t="s">
        <v>323</v>
      </c>
      <c r="C71" s="208" t="s">
        <v>111</v>
      </c>
      <c r="D71" s="208" t="s">
        <v>606</v>
      </c>
      <c r="E71" s="208"/>
      <c r="F71" s="217">
        <f t="shared" si="11"/>
        <v>8500000</v>
      </c>
      <c r="G71" s="217">
        <f t="shared" si="11"/>
        <v>8087500</v>
      </c>
      <c r="H71" s="217">
        <f t="shared" si="11"/>
        <v>7675000</v>
      </c>
    </row>
    <row r="72" spans="1:8" ht="15">
      <c r="A72" s="208" t="s">
        <v>999</v>
      </c>
      <c r="B72" s="218" t="s">
        <v>445</v>
      </c>
      <c r="C72" s="208" t="s">
        <v>111</v>
      </c>
      <c r="D72" s="208" t="s">
        <v>606</v>
      </c>
      <c r="E72" s="208" t="s">
        <v>12</v>
      </c>
      <c r="F72" s="217">
        <f t="shared" si="11"/>
        <v>8500000</v>
      </c>
      <c r="G72" s="217">
        <f t="shared" si="11"/>
        <v>8087500</v>
      </c>
      <c r="H72" s="217">
        <f t="shared" si="11"/>
        <v>7675000</v>
      </c>
    </row>
    <row r="73" spans="1:8" ht="15">
      <c r="A73" s="208" t="s">
        <v>1000</v>
      </c>
      <c r="B73" s="215" t="s">
        <v>306</v>
      </c>
      <c r="C73" s="208" t="s">
        <v>111</v>
      </c>
      <c r="D73" s="208" t="s">
        <v>606</v>
      </c>
      <c r="E73" s="208" t="s">
        <v>286</v>
      </c>
      <c r="F73" s="220">
        <f>'№4 вед 2022-2024'!G335</f>
        <v>8500000</v>
      </c>
      <c r="G73" s="220">
        <f>'№4 вед 2022-2024'!H335</f>
        <v>8087500</v>
      </c>
      <c r="H73" s="220">
        <f>'№4 вед 2022-2024'!I335</f>
        <v>7675000</v>
      </c>
    </row>
    <row r="74" spans="1:8" ht="67.5" customHeight="1">
      <c r="A74" s="208" t="s">
        <v>1001</v>
      </c>
      <c r="B74" s="215" t="s">
        <v>1106</v>
      </c>
      <c r="C74" s="208" t="s">
        <v>1053</v>
      </c>
      <c r="D74" s="216"/>
      <c r="E74" s="208"/>
      <c r="F74" s="220">
        <f aca="true" t="shared" si="12" ref="F74:H77">F75</f>
        <v>1676770</v>
      </c>
      <c r="G74" s="220">
        <f t="shared" si="12"/>
        <v>1676770</v>
      </c>
      <c r="H74" s="220">
        <f t="shared" si="12"/>
        <v>1676770</v>
      </c>
    </row>
    <row r="75" spans="1:8" ht="30.75">
      <c r="A75" s="208" t="s">
        <v>697</v>
      </c>
      <c r="B75" s="215" t="s">
        <v>322</v>
      </c>
      <c r="C75" s="208" t="s">
        <v>1053</v>
      </c>
      <c r="D75" s="216" t="s">
        <v>605</v>
      </c>
      <c r="E75" s="208"/>
      <c r="F75" s="220">
        <f t="shared" si="12"/>
        <v>1676770</v>
      </c>
      <c r="G75" s="220">
        <f t="shared" si="12"/>
        <v>1676770</v>
      </c>
      <c r="H75" s="220">
        <f t="shared" si="12"/>
        <v>1676770</v>
      </c>
    </row>
    <row r="76" spans="1:8" ht="15">
      <c r="A76" s="208" t="s">
        <v>685</v>
      </c>
      <c r="B76" s="215" t="s">
        <v>323</v>
      </c>
      <c r="C76" s="208" t="s">
        <v>1053</v>
      </c>
      <c r="D76" s="216" t="s">
        <v>606</v>
      </c>
      <c r="E76" s="208"/>
      <c r="F76" s="220">
        <f t="shared" si="12"/>
        <v>1676770</v>
      </c>
      <c r="G76" s="220">
        <f t="shared" si="12"/>
        <v>1676770</v>
      </c>
      <c r="H76" s="220">
        <f t="shared" si="12"/>
        <v>1676770</v>
      </c>
    </row>
    <row r="77" spans="1:8" ht="15">
      <c r="A77" s="208" t="s">
        <v>153</v>
      </c>
      <c r="B77" s="218" t="s">
        <v>445</v>
      </c>
      <c r="C77" s="208" t="s">
        <v>1053</v>
      </c>
      <c r="D77" s="216" t="s">
        <v>606</v>
      </c>
      <c r="E77" s="208" t="s">
        <v>12</v>
      </c>
      <c r="F77" s="220">
        <f t="shared" si="12"/>
        <v>1676770</v>
      </c>
      <c r="G77" s="220">
        <f t="shared" si="12"/>
        <v>1676770</v>
      </c>
      <c r="H77" s="220">
        <f t="shared" si="12"/>
        <v>1676770</v>
      </c>
    </row>
    <row r="78" spans="1:8" ht="15">
      <c r="A78" s="208" t="s">
        <v>154</v>
      </c>
      <c r="B78" s="215" t="s">
        <v>306</v>
      </c>
      <c r="C78" s="208" t="s">
        <v>1053</v>
      </c>
      <c r="D78" s="216" t="s">
        <v>606</v>
      </c>
      <c r="E78" s="208" t="s">
        <v>286</v>
      </c>
      <c r="F78" s="220">
        <f>'№4 вед 2022-2024'!G338</f>
        <v>1676770</v>
      </c>
      <c r="G78" s="220">
        <f>'№4 вед 2022-2024'!H338</f>
        <v>1676770</v>
      </c>
      <c r="H78" s="220">
        <f>'№4 вед 2022-2024'!I338</f>
        <v>1676770</v>
      </c>
    </row>
    <row r="79" spans="1:8" ht="100.5" customHeight="1">
      <c r="A79" s="208" t="s">
        <v>695</v>
      </c>
      <c r="B79" s="215" t="s">
        <v>1176</v>
      </c>
      <c r="C79" s="208" t="s">
        <v>1177</v>
      </c>
      <c r="D79" s="208"/>
      <c r="E79" s="208"/>
      <c r="F79" s="220">
        <f>F80</f>
        <v>4385660</v>
      </c>
      <c r="G79" s="220">
        <f>G80</f>
        <v>4557680</v>
      </c>
      <c r="H79" s="220">
        <f>H80</f>
        <v>0</v>
      </c>
    </row>
    <row r="80" spans="1:8" ht="30" customHeight="1">
      <c r="A80" s="208" t="s">
        <v>563</v>
      </c>
      <c r="B80" s="215" t="s">
        <v>322</v>
      </c>
      <c r="C80" s="208" t="s">
        <v>1177</v>
      </c>
      <c r="D80" s="208" t="s">
        <v>605</v>
      </c>
      <c r="E80" s="208"/>
      <c r="F80" s="220">
        <f>F81</f>
        <v>4385660</v>
      </c>
      <c r="G80" s="220">
        <f aca="true" t="shared" si="13" ref="G80:H82">G81</f>
        <v>4557680</v>
      </c>
      <c r="H80" s="220">
        <f t="shared" si="13"/>
        <v>0</v>
      </c>
    </row>
    <row r="81" spans="1:8" ht="15">
      <c r="A81" s="208" t="s">
        <v>736</v>
      </c>
      <c r="B81" s="215" t="s">
        <v>323</v>
      </c>
      <c r="C81" s="208" t="s">
        <v>1177</v>
      </c>
      <c r="D81" s="208" t="s">
        <v>606</v>
      </c>
      <c r="E81" s="208"/>
      <c r="F81" s="220">
        <f>F82</f>
        <v>4385660</v>
      </c>
      <c r="G81" s="220">
        <f t="shared" si="13"/>
        <v>4557680</v>
      </c>
      <c r="H81" s="220">
        <f t="shared" si="13"/>
        <v>0</v>
      </c>
    </row>
    <row r="82" spans="1:8" ht="15">
      <c r="A82" s="208" t="s">
        <v>704</v>
      </c>
      <c r="B82" s="218" t="s">
        <v>445</v>
      </c>
      <c r="C82" s="208" t="s">
        <v>1177</v>
      </c>
      <c r="D82" s="208" t="s">
        <v>606</v>
      </c>
      <c r="E82" s="208" t="s">
        <v>12</v>
      </c>
      <c r="F82" s="220">
        <f>F83</f>
        <v>4385660</v>
      </c>
      <c r="G82" s="220">
        <f t="shared" si="13"/>
        <v>4557680</v>
      </c>
      <c r="H82" s="220">
        <f t="shared" si="13"/>
        <v>0</v>
      </c>
    </row>
    <row r="83" spans="1:8" ht="15">
      <c r="A83" s="208" t="s">
        <v>705</v>
      </c>
      <c r="B83" s="215" t="s">
        <v>306</v>
      </c>
      <c r="C83" s="208" t="s">
        <v>1177</v>
      </c>
      <c r="D83" s="208" t="s">
        <v>606</v>
      </c>
      <c r="E83" s="208" t="s">
        <v>286</v>
      </c>
      <c r="F83" s="220">
        <f>'№4 вед 2022-2024'!G341</f>
        <v>4385660</v>
      </c>
      <c r="G83" s="220">
        <f>'№4 вед 2022-2024'!H341</f>
        <v>4557680</v>
      </c>
      <c r="H83" s="220">
        <f>'№4 вед 2022-2024'!I341</f>
        <v>0</v>
      </c>
    </row>
    <row r="84" spans="1:8" ht="111.75" customHeight="1">
      <c r="A84" s="208" t="s">
        <v>706</v>
      </c>
      <c r="B84" s="223" t="s">
        <v>1181</v>
      </c>
      <c r="C84" s="208" t="s">
        <v>1182</v>
      </c>
      <c r="D84" s="208"/>
      <c r="E84" s="208"/>
      <c r="F84" s="220">
        <f>F85</f>
        <v>5002300</v>
      </c>
      <c r="G84" s="220">
        <f aca="true" t="shared" si="14" ref="G84:H87">G85</f>
        <v>4806600</v>
      </c>
      <c r="H84" s="220">
        <f t="shared" si="14"/>
        <v>1400900</v>
      </c>
    </row>
    <row r="85" spans="1:8" ht="30.75">
      <c r="A85" s="208" t="s">
        <v>707</v>
      </c>
      <c r="B85" s="215" t="s">
        <v>322</v>
      </c>
      <c r="C85" s="208" t="s">
        <v>1182</v>
      </c>
      <c r="D85" s="208" t="s">
        <v>605</v>
      </c>
      <c r="E85" s="208"/>
      <c r="F85" s="220">
        <f>F86</f>
        <v>5002300</v>
      </c>
      <c r="G85" s="220">
        <f t="shared" si="14"/>
        <v>4806600</v>
      </c>
      <c r="H85" s="220">
        <f t="shared" si="14"/>
        <v>1400900</v>
      </c>
    </row>
    <row r="86" spans="1:8" ht="15">
      <c r="A86" s="208" t="s">
        <v>708</v>
      </c>
      <c r="B86" s="215" t="s">
        <v>323</v>
      </c>
      <c r="C86" s="208" t="s">
        <v>1182</v>
      </c>
      <c r="D86" s="208" t="s">
        <v>606</v>
      </c>
      <c r="E86" s="208"/>
      <c r="F86" s="220">
        <f>F87</f>
        <v>5002300</v>
      </c>
      <c r="G86" s="220">
        <f t="shared" si="14"/>
        <v>4806600</v>
      </c>
      <c r="H86" s="220">
        <f t="shared" si="14"/>
        <v>1400900</v>
      </c>
    </row>
    <row r="87" spans="1:8" ht="15">
      <c r="A87" s="208" t="s">
        <v>709</v>
      </c>
      <c r="B87" s="215" t="s">
        <v>308</v>
      </c>
      <c r="C87" s="208" t="s">
        <v>1182</v>
      </c>
      <c r="D87" s="208" t="s">
        <v>606</v>
      </c>
      <c r="E87" s="208" t="s">
        <v>14</v>
      </c>
      <c r="F87" s="220">
        <f>F88</f>
        <v>5002300</v>
      </c>
      <c r="G87" s="220">
        <f t="shared" si="14"/>
        <v>4806600</v>
      </c>
      <c r="H87" s="220">
        <f t="shared" si="14"/>
        <v>1400900</v>
      </c>
    </row>
    <row r="88" spans="1:8" ht="15">
      <c r="A88" s="208" t="s">
        <v>601</v>
      </c>
      <c r="B88" s="215" t="s">
        <v>309</v>
      </c>
      <c r="C88" s="208" t="s">
        <v>1182</v>
      </c>
      <c r="D88" s="208" t="s">
        <v>606</v>
      </c>
      <c r="E88" s="208" t="s">
        <v>291</v>
      </c>
      <c r="F88" s="220">
        <f>'№4 вед 2022-2024'!G430</f>
        <v>5002300</v>
      </c>
      <c r="G88" s="220">
        <f>'№4 вед 2022-2024'!H430</f>
        <v>4806600</v>
      </c>
      <c r="H88" s="220">
        <f>'№4 вед 2022-2024'!I430</f>
        <v>1400900</v>
      </c>
    </row>
    <row r="89" spans="1:8" s="213" customFormat="1" ht="15">
      <c r="A89" s="208" t="s">
        <v>360</v>
      </c>
      <c r="B89" s="214" t="s">
        <v>579</v>
      </c>
      <c r="C89" s="211" t="s">
        <v>91</v>
      </c>
      <c r="D89" s="211"/>
      <c r="E89" s="211"/>
      <c r="F89" s="212">
        <f>F99+F95+F90+F104</f>
        <v>24673769</v>
      </c>
      <c r="G89" s="212">
        <f>G99+G95+G90+G104</f>
        <v>22882555</v>
      </c>
      <c r="H89" s="212">
        <f>H99+H95+H90+H104</f>
        <v>22051350</v>
      </c>
    </row>
    <row r="90" spans="1:8" ht="249">
      <c r="A90" s="208" t="s">
        <v>361</v>
      </c>
      <c r="B90" s="215" t="s">
        <v>1190</v>
      </c>
      <c r="C90" s="216" t="s">
        <v>1172</v>
      </c>
      <c r="D90" s="208"/>
      <c r="E90" s="208"/>
      <c r="F90" s="220">
        <f aca="true" t="shared" si="15" ref="F90:H93">F91</f>
        <v>8550400</v>
      </c>
      <c r="G90" s="220">
        <f t="shared" si="15"/>
        <v>8550400</v>
      </c>
      <c r="H90" s="220">
        <f t="shared" si="15"/>
        <v>8550400</v>
      </c>
    </row>
    <row r="91" spans="1:8" ht="35.25" customHeight="1">
      <c r="A91" s="208" t="s">
        <v>362</v>
      </c>
      <c r="B91" s="215" t="s">
        <v>322</v>
      </c>
      <c r="C91" s="216" t="s">
        <v>1172</v>
      </c>
      <c r="D91" s="208" t="s">
        <v>605</v>
      </c>
      <c r="E91" s="208"/>
      <c r="F91" s="220">
        <f t="shared" si="15"/>
        <v>8550400</v>
      </c>
      <c r="G91" s="220">
        <f t="shared" si="15"/>
        <v>8550400</v>
      </c>
      <c r="H91" s="220">
        <f t="shared" si="15"/>
        <v>8550400</v>
      </c>
    </row>
    <row r="92" spans="1:8" ht="15">
      <c r="A92" s="208" t="s">
        <v>363</v>
      </c>
      <c r="B92" s="215" t="s">
        <v>323</v>
      </c>
      <c r="C92" s="216" t="s">
        <v>1172</v>
      </c>
      <c r="D92" s="208" t="s">
        <v>606</v>
      </c>
      <c r="E92" s="208"/>
      <c r="F92" s="220">
        <f t="shared" si="15"/>
        <v>8550400</v>
      </c>
      <c r="G92" s="220">
        <f t="shared" si="15"/>
        <v>8550400</v>
      </c>
      <c r="H92" s="220">
        <f t="shared" si="15"/>
        <v>8550400</v>
      </c>
    </row>
    <row r="93" spans="1:8" ht="15">
      <c r="A93" s="208" t="s">
        <v>364</v>
      </c>
      <c r="B93" s="218" t="s">
        <v>445</v>
      </c>
      <c r="C93" s="216" t="s">
        <v>1172</v>
      </c>
      <c r="D93" s="208" t="s">
        <v>606</v>
      </c>
      <c r="E93" s="208" t="s">
        <v>12</v>
      </c>
      <c r="F93" s="220">
        <f t="shared" si="15"/>
        <v>8550400</v>
      </c>
      <c r="G93" s="220">
        <f t="shared" si="15"/>
        <v>8550400</v>
      </c>
      <c r="H93" s="220">
        <f t="shared" si="15"/>
        <v>8550400</v>
      </c>
    </row>
    <row r="94" spans="1:8" ht="15">
      <c r="A94" s="208" t="s">
        <v>365</v>
      </c>
      <c r="B94" s="219" t="s">
        <v>825</v>
      </c>
      <c r="C94" s="216" t="s">
        <v>1172</v>
      </c>
      <c r="D94" s="208" t="s">
        <v>606</v>
      </c>
      <c r="E94" s="208" t="s">
        <v>826</v>
      </c>
      <c r="F94" s="220">
        <f>'№4 вед 2022-2024'!G347</f>
        <v>8550400</v>
      </c>
      <c r="G94" s="220">
        <f>'№4 вед 2022-2024'!H347</f>
        <v>8550400</v>
      </c>
      <c r="H94" s="220">
        <f>'№4 вед 2022-2024'!I347</f>
        <v>8550400</v>
      </c>
    </row>
    <row r="95" spans="1:8" ht="34.5" customHeight="1">
      <c r="A95" s="208" t="s">
        <v>366</v>
      </c>
      <c r="B95" s="215" t="s">
        <v>322</v>
      </c>
      <c r="C95" s="216" t="s">
        <v>92</v>
      </c>
      <c r="D95" s="208" t="s">
        <v>605</v>
      </c>
      <c r="E95" s="208"/>
      <c r="F95" s="217">
        <f aca="true" t="shared" si="16" ref="F95:H97">F96</f>
        <v>14498249</v>
      </c>
      <c r="G95" s="217">
        <f t="shared" si="16"/>
        <v>12456795</v>
      </c>
      <c r="H95" s="217">
        <f t="shared" si="16"/>
        <v>11285700</v>
      </c>
    </row>
    <row r="96" spans="1:8" ht="15">
      <c r="A96" s="208" t="s">
        <v>417</v>
      </c>
      <c r="B96" s="215" t="s">
        <v>323</v>
      </c>
      <c r="C96" s="216" t="s">
        <v>92</v>
      </c>
      <c r="D96" s="208" t="s">
        <v>606</v>
      </c>
      <c r="E96" s="208"/>
      <c r="F96" s="217">
        <f t="shared" si="16"/>
        <v>14498249</v>
      </c>
      <c r="G96" s="217">
        <f t="shared" si="16"/>
        <v>12456795</v>
      </c>
      <c r="H96" s="217">
        <f t="shared" si="16"/>
        <v>11285700</v>
      </c>
    </row>
    <row r="97" spans="1:8" ht="15">
      <c r="A97" s="208" t="s">
        <v>418</v>
      </c>
      <c r="B97" s="218" t="s">
        <v>445</v>
      </c>
      <c r="C97" s="216" t="s">
        <v>92</v>
      </c>
      <c r="D97" s="208" t="s">
        <v>606</v>
      </c>
      <c r="E97" s="208" t="s">
        <v>12</v>
      </c>
      <c r="F97" s="217">
        <f t="shared" si="16"/>
        <v>14498249</v>
      </c>
      <c r="G97" s="217">
        <f t="shared" si="16"/>
        <v>12456795</v>
      </c>
      <c r="H97" s="217">
        <f t="shared" si="16"/>
        <v>11285700</v>
      </c>
    </row>
    <row r="98" spans="1:8" ht="15">
      <c r="A98" s="208" t="s">
        <v>419</v>
      </c>
      <c r="B98" s="219" t="s">
        <v>825</v>
      </c>
      <c r="C98" s="216" t="s">
        <v>92</v>
      </c>
      <c r="D98" s="208" t="s">
        <v>606</v>
      </c>
      <c r="E98" s="208" t="s">
        <v>826</v>
      </c>
      <c r="F98" s="220">
        <f>'№4 вед 2022-2024'!G228+'№4 вед 2022-2024'!G350</f>
        <v>14498249</v>
      </c>
      <c r="G98" s="220">
        <f>'№4 вед 2022-2024'!H228+'№4 вед 2022-2024'!H350</f>
        <v>12456795</v>
      </c>
      <c r="H98" s="220">
        <f>'№4 вед 2022-2024'!I228+'№4 вед 2022-2024'!I350</f>
        <v>11285700</v>
      </c>
    </row>
    <row r="99" spans="1:8" ht="60.75" customHeight="1">
      <c r="A99" s="208" t="s">
        <v>420</v>
      </c>
      <c r="B99" s="215" t="s">
        <v>162</v>
      </c>
      <c r="C99" s="216" t="s">
        <v>112</v>
      </c>
      <c r="D99" s="208"/>
      <c r="E99" s="208"/>
      <c r="F99" s="217">
        <f aca="true" t="shared" si="17" ref="F99:H102">F100</f>
        <v>350000</v>
      </c>
      <c r="G99" s="217">
        <f t="shared" si="17"/>
        <v>350000</v>
      </c>
      <c r="H99" s="217">
        <f t="shared" si="17"/>
        <v>350000</v>
      </c>
    </row>
    <row r="100" spans="1:8" ht="30.75">
      <c r="A100" s="208" t="s">
        <v>367</v>
      </c>
      <c r="B100" s="215" t="s">
        <v>322</v>
      </c>
      <c r="C100" s="216" t="s">
        <v>112</v>
      </c>
      <c r="D100" s="208" t="s">
        <v>605</v>
      </c>
      <c r="E100" s="208"/>
      <c r="F100" s="217">
        <f t="shared" si="17"/>
        <v>350000</v>
      </c>
      <c r="G100" s="217">
        <f t="shared" si="17"/>
        <v>350000</v>
      </c>
      <c r="H100" s="217">
        <f t="shared" si="17"/>
        <v>350000</v>
      </c>
    </row>
    <row r="101" spans="1:8" ht="15">
      <c r="A101" s="208" t="s">
        <v>368</v>
      </c>
      <c r="B101" s="215" t="s">
        <v>323</v>
      </c>
      <c r="C101" s="216" t="s">
        <v>112</v>
      </c>
      <c r="D101" s="208" t="s">
        <v>606</v>
      </c>
      <c r="E101" s="208"/>
      <c r="F101" s="217">
        <f t="shared" si="17"/>
        <v>350000</v>
      </c>
      <c r="G101" s="217">
        <f t="shared" si="17"/>
        <v>350000</v>
      </c>
      <c r="H101" s="217">
        <f t="shared" si="17"/>
        <v>350000</v>
      </c>
    </row>
    <row r="102" spans="1:8" ht="15">
      <c r="A102" s="208" t="s">
        <v>1207</v>
      </c>
      <c r="B102" s="218" t="s">
        <v>445</v>
      </c>
      <c r="C102" s="216" t="s">
        <v>112</v>
      </c>
      <c r="D102" s="208" t="s">
        <v>606</v>
      </c>
      <c r="E102" s="208" t="s">
        <v>12</v>
      </c>
      <c r="F102" s="217">
        <f t="shared" si="17"/>
        <v>350000</v>
      </c>
      <c r="G102" s="217">
        <f t="shared" si="17"/>
        <v>350000</v>
      </c>
      <c r="H102" s="217">
        <f t="shared" si="17"/>
        <v>350000</v>
      </c>
    </row>
    <row r="103" spans="1:8" ht="15">
      <c r="A103" s="208" t="s">
        <v>1208</v>
      </c>
      <c r="B103" s="219" t="s">
        <v>825</v>
      </c>
      <c r="C103" s="216" t="s">
        <v>112</v>
      </c>
      <c r="D103" s="208" t="s">
        <v>606</v>
      </c>
      <c r="E103" s="208" t="s">
        <v>826</v>
      </c>
      <c r="F103" s="220">
        <f>'№4 вед 2022-2024'!G353</f>
        <v>350000</v>
      </c>
      <c r="G103" s="220">
        <f>'№4 вед 2022-2024'!H353</f>
        <v>350000</v>
      </c>
      <c r="H103" s="220">
        <f>'№4 вед 2022-2024'!I353</f>
        <v>350000</v>
      </c>
    </row>
    <row r="104" spans="1:8" ht="93">
      <c r="A104" s="208" t="s">
        <v>1209</v>
      </c>
      <c r="B104" s="215" t="s">
        <v>1321</v>
      </c>
      <c r="C104" s="216" t="s">
        <v>1320</v>
      </c>
      <c r="D104" s="208"/>
      <c r="E104" s="208"/>
      <c r="F104" s="220">
        <f>F105+F115</f>
        <v>1275120</v>
      </c>
      <c r="G104" s="220">
        <f>G105+G115</f>
        <v>1525360</v>
      </c>
      <c r="H104" s="220">
        <f>H105+H115</f>
        <v>1865250</v>
      </c>
    </row>
    <row r="105" spans="1:8" ht="30.75">
      <c r="A105" s="208" t="s">
        <v>1210</v>
      </c>
      <c r="B105" s="215" t="s">
        <v>322</v>
      </c>
      <c r="C105" s="216" t="s">
        <v>1320</v>
      </c>
      <c r="D105" s="208" t="s">
        <v>605</v>
      </c>
      <c r="E105" s="208"/>
      <c r="F105" s="217">
        <f>F106+F109+F112</f>
        <v>1268883</v>
      </c>
      <c r="G105" s="217">
        <f>G106+G109+G112</f>
        <v>1517899</v>
      </c>
      <c r="H105" s="217">
        <f>H106+H109+H112</f>
        <v>1856126.5</v>
      </c>
    </row>
    <row r="106" spans="1:8" ht="15">
      <c r="A106" s="208" t="s">
        <v>1211</v>
      </c>
      <c r="B106" s="215" t="s">
        <v>323</v>
      </c>
      <c r="C106" s="216" t="s">
        <v>1320</v>
      </c>
      <c r="D106" s="208" t="s">
        <v>606</v>
      </c>
      <c r="E106" s="208"/>
      <c r="F106" s="217">
        <f aca="true" t="shared" si="18" ref="F106:H107">F107</f>
        <v>1256409</v>
      </c>
      <c r="G106" s="217">
        <f t="shared" si="18"/>
        <v>1502977</v>
      </c>
      <c r="H106" s="217">
        <f t="shared" si="18"/>
        <v>1837879.5</v>
      </c>
    </row>
    <row r="107" spans="1:8" ht="15">
      <c r="A107" s="208" t="s">
        <v>325</v>
      </c>
      <c r="B107" s="218" t="s">
        <v>445</v>
      </c>
      <c r="C107" s="216" t="s">
        <v>1320</v>
      </c>
      <c r="D107" s="208" t="s">
        <v>606</v>
      </c>
      <c r="E107" s="208" t="s">
        <v>12</v>
      </c>
      <c r="F107" s="217">
        <f t="shared" si="18"/>
        <v>1256409</v>
      </c>
      <c r="G107" s="217">
        <f t="shared" si="18"/>
        <v>1502977</v>
      </c>
      <c r="H107" s="217">
        <f t="shared" si="18"/>
        <v>1837879.5</v>
      </c>
    </row>
    <row r="108" spans="1:8" ht="15">
      <c r="A108" s="208" t="s">
        <v>326</v>
      </c>
      <c r="B108" s="219" t="s">
        <v>825</v>
      </c>
      <c r="C108" s="216" t="s">
        <v>1320</v>
      </c>
      <c r="D108" s="208" t="s">
        <v>606</v>
      </c>
      <c r="E108" s="208" t="s">
        <v>826</v>
      </c>
      <c r="F108" s="220">
        <f>'№4 вед 2022-2024'!G356</f>
        <v>1256409</v>
      </c>
      <c r="G108" s="220">
        <f>'№4 вед 2022-2024'!H356</f>
        <v>1502977</v>
      </c>
      <c r="H108" s="220">
        <f>'№4 вед 2022-2024'!I356</f>
        <v>1837879.5</v>
      </c>
    </row>
    <row r="109" spans="1:8" ht="15">
      <c r="A109" s="208" t="s">
        <v>327</v>
      </c>
      <c r="B109" s="215" t="s">
        <v>721</v>
      </c>
      <c r="C109" s="216" t="s">
        <v>1320</v>
      </c>
      <c r="D109" s="208" t="s">
        <v>722</v>
      </c>
      <c r="E109" s="208"/>
      <c r="F109" s="220">
        <f aca="true" t="shared" si="19" ref="F109:H110">F110</f>
        <v>6237</v>
      </c>
      <c r="G109" s="220">
        <f t="shared" si="19"/>
        <v>7461</v>
      </c>
      <c r="H109" s="220">
        <f t="shared" si="19"/>
        <v>9123.5</v>
      </c>
    </row>
    <row r="110" spans="1:8" ht="15">
      <c r="A110" s="208" t="s">
        <v>328</v>
      </c>
      <c r="B110" s="218" t="s">
        <v>445</v>
      </c>
      <c r="C110" s="216" t="s">
        <v>1320</v>
      </c>
      <c r="D110" s="208" t="s">
        <v>722</v>
      </c>
      <c r="E110" s="208" t="s">
        <v>12</v>
      </c>
      <c r="F110" s="220">
        <f t="shared" si="19"/>
        <v>6237</v>
      </c>
      <c r="G110" s="220">
        <f t="shared" si="19"/>
        <v>7461</v>
      </c>
      <c r="H110" s="220">
        <f t="shared" si="19"/>
        <v>9123.5</v>
      </c>
    </row>
    <row r="111" spans="1:8" ht="15">
      <c r="A111" s="208" t="s">
        <v>329</v>
      </c>
      <c r="B111" s="219" t="s">
        <v>825</v>
      </c>
      <c r="C111" s="216" t="s">
        <v>1320</v>
      </c>
      <c r="D111" s="208" t="s">
        <v>722</v>
      </c>
      <c r="E111" s="208" t="s">
        <v>826</v>
      </c>
      <c r="F111" s="220">
        <f>'№4 вед 2022-2024'!G357</f>
        <v>6237</v>
      </c>
      <c r="G111" s="220">
        <f>'№4 вед 2022-2024'!H357</f>
        <v>7461</v>
      </c>
      <c r="H111" s="220">
        <f>'№4 вед 2022-2024'!I357</f>
        <v>9123.5</v>
      </c>
    </row>
    <row r="112" spans="1:8" ht="30.75">
      <c r="A112" s="208" t="s">
        <v>312</v>
      </c>
      <c r="B112" s="215" t="s">
        <v>1322</v>
      </c>
      <c r="C112" s="216" t="s">
        <v>1320</v>
      </c>
      <c r="D112" s="208" t="s">
        <v>1052</v>
      </c>
      <c r="E112" s="208"/>
      <c r="F112" s="220">
        <f aca="true" t="shared" si="20" ref="F112:H113">F113</f>
        <v>6237</v>
      </c>
      <c r="G112" s="220">
        <f t="shared" si="20"/>
        <v>7461</v>
      </c>
      <c r="H112" s="220">
        <f t="shared" si="20"/>
        <v>9123.5</v>
      </c>
    </row>
    <row r="113" spans="1:8" ht="15">
      <c r="A113" s="208" t="s">
        <v>330</v>
      </c>
      <c r="B113" s="218" t="s">
        <v>445</v>
      </c>
      <c r="C113" s="216" t="s">
        <v>1320</v>
      </c>
      <c r="D113" s="208" t="s">
        <v>1052</v>
      </c>
      <c r="E113" s="208" t="s">
        <v>12</v>
      </c>
      <c r="F113" s="220">
        <f t="shared" si="20"/>
        <v>6237</v>
      </c>
      <c r="G113" s="220">
        <f t="shared" si="20"/>
        <v>7461</v>
      </c>
      <c r="H113" s="220">
        <f t="shared" si="20"/>
        <v>9123.5</v>
      </c>
    </row>
    <row r="114" spans="1:8" ht="15">
      <c r="A114" s="208" t="s">
        <v>331</v>
      </c>
      <c r="B114" s="219" t="s">
        <v>825</v>
      </c>
      <c r="C114" s="216" t="s">
        <v>1320</v>
      </c>
      <c r="D114" s="208" t="s">
        <v>1052</v>
      </c>
      <c r="E114" s="208" t="s">
        <v>826</v>
      </c>
      <c r="F114" s="220">
        <f>'№4 вед 2022-2024'!G358</f>
        <v>6237</v>
      </c>
      <c r="G114" s="220">
        <f>'№4 вед 2022-2024'!H358</f>
        <v>7461</v>
      </c>
      <c r="H114" s="220">
        <f>'№4 вед 2022-2024'!I358</f>
        <v>9123.5</v>
      </c>
    </row>
    <row r="115" spans="1:8" ht="15">
      <c r="A115" s="208" t="s">
        <v>332</v>
      </c>
      <c r="B115" s="215" t="s">
        <v>30</v>
      </c>
      <c r="C115" s="216" t="s">
        <v>1320</v>
      </c>
      <c r="D115" s="208" t="s">
        <v>29</v>
      </c>
      <c r="E115" s="208"/>
      <c r="F115" s="220">
        <f>F116</f>
        <v>6237</v>
      </c>
      <c r="G115" s="220">
        <f aca="true" t="shared" si="21" ref="G115:H117">G116</f>
        <v>7461</v>
      </c>
      <c r="H115" s="220">
        <f t="shared" si="21"/>
        <v>9123.5</v>
      </c>
    </row>
    <row r="116" spans="1:8" ht="46.5">
      <c r="A116" s="208" t="s">
        <v>333</v>
      </c>
      <c r="B116" s="225" t="s">
        <v>910</v>
      </c>
      <c r="C116" s="216" t="s">
        <v>1320</v>
      </c>
      <c r="D116" s="208" t="s">
        <v>668</v>
      </c>
      <c r="E116" s="208"/>
      <c r="F116" s="220">
        <f>F117</f>
        <v>6237</v>
      </c>
      <c r="G116" s="220">
        <f t="shared" si="21"/>
        <v>7461</v>
      </c>
      <c r="H116" s="220">
        <f t="shared" si="21"/>
        <v>9123.5</v>
      </c>
    </row>
    <row r="117" spans="1:8" ht="15">
      <c r="A117" s="208" t="s">
        <v>334</v>
      </c>
      <c r="B117" s="218" t="s">
        <v>445</v>
      </c>
      <c r="C117" s="216" t="s">
        <v>1320</v>
      </c>
      <c r="D117" s="208" t="s">
        <v>668</v>
      </c>
      <c r="E117" s="208" t="s">
        <v>12</v>
      </c>
      <c r="F117" s="220">
        <f>F118</f>
        <v>6237</v>
      </c>
      <c r="G117" s="220">
        <f t="shared" si="21"/>
        <v>7461</v>
      </c>
      <c r="H117" s="220">
        <f t="shared" si="21"/>
        <v>9123.5</v>
      </c>
    </row>
    <row r="118" spans="1:8" ht="15">
      <c r="A118" s="208" t="s">
        <v>335</v>
      </c>
      <c r="B118" s="219" t="s">
        <v>825</v>
      </c>
      <c r="C118" s="216" t="s">
        <v>1320</v>
      </c>
      <c r="D118" s="208" t="s">
        <v>668</v>
      </c>
      <c r="E118" s="208" t="s">
        <v>826</v>
      </c>
      <c r="F118" s="220">
        <f>'№4 вед 2022-2024'!G360</f>
        <v>6237</v>
      </c>
      <c r="G118" s="220">
        <f>'№4 вед 2022-2024'!H360</f>
        <v>7461</v>
      </c>
      <c r="H118" s="220">
        <f>'№4 вед 2022-2024'!I360</f>
        <v>9123.5</v>
      </c>
    </row>
    <row r="119" spans="1:8" s="213" customFormat="1" ht="30.75">
      <c r="A119" s="208" t="s">
        <v>336</v>
      </c>
      <c r="B119" s="210" t="s">
        <v>774</v>
      </c>
      <c r="C119" s="211" t="s">
        <v>113</v>
      </c>
      <c r="D119" s="211"/>
      <c r="E119" s="211"/>
      <c r="F119" s="212">
        <f>F125+F130+F135+F140+F120</f>
        <v>2840900</v>
      </c>
      <c r="G119" s="212">
        <f>G125+G130+G135+G140+G120</f>
        <v>2840900</v>
      </c>
      <c r="H119" s="212">
        <f>H125+H130+H135+H140+H120</f>
        <v>2840900</v>
      </c>
    </row>
    <row r="120" spans="1:8" ht="71.25" customHeight="1">
      <c r="A120" s="208" t="s">
        <v>337</v>
      </c>
      <c r="B120" s="226" t="s">
        <v>1107</v>
      </c>
      <c r="C120" s="216" t="s">
        <v>923</v>
      </c>
      <c r="D120" s="216"/>
      <c r="E120" s="208"/>
      <c r="F120" s="217">
        <f>F121</f>
        <v>2090900</v>
      </c>
      <c r="G120" s="217">
        <f>G121</f>
        <v>2090900</v>
      </c>
      <c r="H120" s="217">
        <f>H121</f>
        <v>2090900</v>
      </c>
    </row>
    <row r="121" spans="1:8" ht="30.75">
      <c r="A121" s="208" t="s">
        <v>338</v>
      </c>
      <c r="B121" s="215" t="s">
        <v>322</v>
      </c>
      <c r="C121" s="216" t="s">
        <v>923</v>
      </c>
      <c r="D121" s="216" t="s">
        <v>605</v>
      </c>
      <c r="E121" s="208"/>
      <c r="F121" s="217">
        <f aca="true" t="shared" si="22" ref="F121:H123">F122</f>
        <v>2090900</v>
      </c>
      <c r="G121" s="217">
        <f t="shared" si="22"/>
        <v>2090900</v>
      </c>
      <c r="H121" s="217">
        <f t="shared" si="22"/>
        <v>2090900</v>
      </c>
    </row>
    <row r="122" spans="1:8" ht="15">
      <c r="A122" s="208" t="s">
        <v>339</v>
      </c>
      <c r="B122" s="215" t="s">
        <v>323</v>
      </c>
      <c r="C122" s="216" t="s">
        <v>923</v>
      </c>
      <c r="D122" s="208" t="s">
        <v>606</v>
      </c>
      <c r="E122" s="208"/>
      <c r="F122" s="217">
        <f t="shared" si="22"/>
        <v>2090900</v>
      </c>
      <c r="G122" s="217">
        <f t="shared" si="22"/>
        <v>2090900</v>
      </c>
      <c r="H122" s="217">
        <f t="shared" si="22"/>
        <v>2090900</v>
      </c>
    </row>
    <row r="123" spans="1:8" ht="15">
      <c r="A123" s="208" t="s">
        <v>340</v>
      </c>
      <c r="B123" s="218" t="s">
        <v>445</v>
      </c>
      <c r="C123" s="216" t="s">
        <v>923</v>
      </c>
      <c r="D123" s="208" t="s">
        <v>606</v>
      </c>
      <c r="E123" s="208" t="s">
        <v>12</v>
      </c>
      <c r="F123" s="217">
        <f t="shared" si="22"/>
        <v>2090900</v>
      </c>
      <c r="G123" s="217">
        <f t="shared" si="22"/>
        <v>2090900</v>
      </c>
      <c r="H123" s="217">
        <f t="shared" si="22"/>
        <v>2090900</v>
      </c>
    </row>
    <row r="124" spans="1:8" ht="15">
      <c r="A124" s="208" t="s">
        <v>341</v>
      </c>
      <c r="B124" s="227" t="s">
        <v>827</v>
      </c>
      <c r="C124" s="216" t="s">
        <v>923</v>
      </c>
      <c r="D124" s="208" t="s">
        <v>606</v>
      </c>
      <c r="E124" s="208" t="s">
        <v>287</v>
      </c>
      <c r="F124" s="220">
        <f>'№4 вед 2022-2024'!G374</f>
        <v>2090900</v>
      </c>
      <c r="G124" s="220">
        <f>'№4 вед 2022-2024'!H374</f>
        <v>2090900</v>
      </c>
      <c r="H124" s="220">
        <f>'№4 вед 2022-2024'!I374</f>
        <v>2090900</v>
      </c>
    </row>
    <row r="125" spans="1:8" ht="71.25" customHeight="1">
      <c r="A125" s="208" t="s">
        <v>342</v>
      </c>
      <c r="B125" s="215" t="s">
        <v>1059</v>
      </c>
      <c r="C125" s="216" t="s">
        <v>114</v>
      </c>
      <c r="D125" s="208"/>
      <c r="E125" s="208"/>
      <c r="F125" s="217">
        <f aca="true" t="shared" si="23" ref="F125:H128">F126</f>
        <v>332270</v>
      </c>
      <c r="G125" s="217">
        <f t="shared" si="23"/>
        <v>332270</v>
      </c>
      <c r="H125" s="217">
        <f t="shared" si="23"/>
        <v>332270</v>
      </c>
    </row>
    <row r="126" spans="1:8" ht="30.75">
      <c r="A126" s="208" t="s">
        <v>1002</v>
      </c>
      <c r="B126" s="215" t="s">
        <v>322</v>
      </c>
      <c r="C126" s="216" t="s">
        <v>114</v>
      </c>
      <c r="D126" s="208" t="s">
        <v>605</v>
      </c>
      <c r="E126" s="208"/>
      <c r="F126" s="217">
        <f t="shared" si="23"/>
        <v>332270</v>
      </c>
      <c r="G126" s="217">
        <f t="shared" si="23"/>
        <v>332270</v>
      </c>
      <c r="H126" s="217">
        <f t="shared" si="23"/>
        <v>332270</v>
      </c>
    </row>
    <row r="127" spans="1:8" ht="15">
      <c r="A127" s="208" t="s">
        <v>1003</v>
      </c>
      <c r="B127" s="215" t="s">
        <v>323</v>
      </c>
      <c r="C127" s="216" t="s">
        <v>114</v>
      </c>
      <c r="D127" s="208" t="s">
        <v>606</v>
      </c>
      <c r="E127" s="208"/>
      <c r="F127" s="217">
        <f t="shared" si="23"/>
        <v>332270</v>
      </c>
      <c r="G127" s="217">
        <f t="shared" si="23"/>
        <v>332270</v>
      </c>
      <c r="H127" s="217">
        <f t="shared" si="23"/>
        <v>332270</v>
      </c>
    </row>
    <row r="128" spans="1:8" ht="15">
      <c r="A128" s="208" t="s">
        <v>343</v>
      </c>
      <c r="B128" s="218" t="s">
        <v>445</v>
      </c>
      <c r="C128" s="216" t="s">
        <v>114</v>
      </c>
      <c r="D128" s="208" t="s">
        <v>606</v>
      </c>
      <c r="E128" s="208" t="s">
        <v>12</v>
      </c>
      <c r="F128" s="217">
        <f t="shared" si="23"/>
        <v>332270</v>
      </c>
      <c r="G128" s="217">
        <f t="shared" si="23"/>
        <v>332270</v>
      </c>
      <c r="H128" s="217">
        <f t="shared" si="23"/>
        <v>332270</v>
      </c>
    </row>
    <row r="129" spans="1:8" ht="15">
      <c r="A129" s="208" t="s">
        <v>344</v>
      </c>
      <c r="B129" s="227" t="s">
        <v>827</v>
      </c>
      <c r="C129" s="216" t="s">
        <v>114</v>
      </c>
      <c r="D129" s="208" t="s">
        <v>606</v>
      </c>
      <c r="E129" s="208" t="s">
        <v>287</v>
      </c>
      <c r="F129" s="220">
        <f>'№4 вед 2022-2024'!G377</f>
        <v>332270</v>
      </c>
      <c r="G129" s="220">
        <f>'№4 вед 2022-2024'!H377</f>
        <v>332270</v>
      </c>
      <c r="H129" s="220">
        <f>'№4 вед 2022-2024'!I377</f>
        <v>332270</v>
      </c>
    </row>
    <row r="130" spans="1:8" ht="101.25" customHeight="1">
      <c r="A130" s="208" t="s">
        <v>345</v>
      </c>
      <c r="B130" s="215" t="s">
        <v>23</v>
      </c>
      <c r="C130" s="216" t="s">
        <v>115</v>
      </c>
      <c r="D130" s="208"/>
      <c r="E130" s="208"/>
      <c r="F130" s="217">
        <f aca="true" t="shared" si="24" ref="F130:H133">F131</f>
        <v>30000</v>
      </c>
      <c r="G130" s="217">
        <f t="shared" si="24"/>
        <v>30000</v>
      </c>
      <c r="H130" s="217">
        <f t="shared" si="24"/>
        <v>30000</v>
      </c>
    </row>
    <row r="131" spans="1:8" ht="30.75">
      <c r="A131" s="208" t="s">
        <v>346</v>
      </c>
      <c r="B131" s="215" t="s">
        <v>322</v>
      </c>
      <c r="C131" s="216" t="s">
        <v>115</v>
      </c>
      <c r="D131" s="208" t="s">
        <v>605</v>
      </c>
      <c r="E131" s="208"/>
      <c r="F131" s="217">
        <f t="shared" si="24"/>
        <v>30000</v>
      </c>
      <c r="G131" s="217">
        <f t="shared" si="24"/>
        <v>30000</v>
      </c>
      <c r="H131" s="217">
        <f t="shared" si="24"/>
        <v>30000</v>
      </c>
    </row>
    <row r="132" spans="1:8" ht="15">
      <c r="A132" s="208" t="s">
        <v>421</v>
      </c>
      <c r="B132" s="215" t="s">
        <v>323</v>
      </c>
      <c r="C132" s="216" t="s">
        <v>115</v>
      </c>
      <c r="D132" s="208" t="s">
        <v>606</v>
      </c>
      <c r="E132" s="208"/>
      <c r="F132" s="217">
        <f t="shared" si="24"/>
        <v>30000</v>
      </c>
      <c r="G132" s="217">
        <f t="shared" si="24"/>
        <v>30000</v>
      </c>
      <c r="H132" s="217">
        <f t="shared" si="24"/>
        <v>30000</v>
      </c>
    </row>
    <row r="133" spans="1:8" ht="15">
      <c r="A133" s="208" t="s">
        <v>422</v>
      </c>
      <c r="B133" s="218" t="s">
        <v>445</v>
      </c>
      <c r="C133" s="216" t="s">
        <v>115</v>
      </c>
      <c r="D133" s="208" t="s">
        <v>606</v>
      </c>
      <c r="E133" s="208" t="s">
        <v>12</v>
      </c>
      <c r="F133" s="217">
        <f t="shared" si="24"/>
        <v>30000</v>
      </c>
      <c r="G133" s="217">
        <f t="shared" si="24"/>
        <v>30000</v>
      </c>
      <c r="H133" s="217">
        <f t="shared" si="24"/>
        <v>30000</v>
      </c>
    </row>
    <row r="134" spans="1:8" ht="15">
      <c r="A134" s="208" t="s">
        <v>271</v>
      </c>
      <c r="B134" s="227" t="s">
        <v>827</v>
      </c>
      <c r="C134" s="216" t="s">
        <v>115</v>
      </c>
      <c r="D134" s="208" t="s">
        <v>606</v>
      </c>
      <c r="E134" s="208" t="s">
        <v>287</v>
      </c>
      <c r="F134" s="220">
        <f>'№4 вед 2022-2024'!G380</f>
        <v>30000</v>
      </c>
      <c r="G134" s="220">
        <f>'№4 вед 2022-2024'!H380</f>
        <v>30000</v>
      </c>
      <c r="H134" s="220">
        <f>'№4 вед 2022-2024'!I380</f>
        <v>30000</v>
      </c>
    </row>
    <row r="135" spans="1:8" ht="61.5" customHeight="1">
      <c r="A135" s="208" t="s">
        <v>591</v>
      </c>
      <c r="B135" s="215" t="s">
        <v>316</v>
      </c>
      <c r="C135" s="216" t="s">
        <v>116</v>
      </c>
      <c r="D135" s="208"/>
      <c r="E135" s="208"/>
      <c r="F135" s="217">
        <f aca="true" t="shared" si="25" ref="F135:H138">F136</f>
        <v>113274</v>
      </c>
      <c r="G135" s="217">
        <f t="shared" si="25"/>
        <v>113274</v>
      </c>
      <c r="H135" s="217">
        <f t="shared" si="25"/>
        <v>113274</v>
      </c>
    </row>
    <row r="136" spans="1:8" ht="30.75">
      <c r="A136" s="208" t="s">
        <v>592</v>
      </c>
      <c r="B136" s="215" t="s">
        <v>322</v>
      </c>
      <c r="C136" s="216" t="s">
        <v>116</v>
      </c>
      <c r="D136" s="208" t="s">
        <v>605</v>
      </c>
      <c r="E136" s="208"/>
      <c r="F136" s="217">
        <f t="shared" si="25"/>
        <v>113274</v>
      </c>
      <c r="G136" s="217">
        <f t="shared" si="25"/>
        <v>113274</v>
      </c>
      <c r="H136" s="217">
        <f t="shared" si="25"/>
        <v>113274</v>
      </c>
    </row>
    <row r="137" spans="1:8" ht="15">
      <c r="A137" s="208" t="s">
        <v>593</v>
      </c>
      <c r="B137" s="215" t="s">
        <v>323</v>
      </c>
      <c r="C137" s="216" t="s">
        <v>116</v>
      </c>
      <c r="D137" s="208" t="s">
        <v>606</v>
      </c>
      <c r="E137" s="208"/>
      <c r="F137" s="217">
        <f>F138</f>
        <v>113274</v>
      </c>
      <c r="G137" s="217">
        <f t="shared" si="25"/>
        <v>113274</v>
      </c>
      <c r="H137" s="217">
        <f t="shared" si="25"/>
        <v>113274</v>
      </c>
    </row>
    <row r="138" spans="1:8" ht="15">
      <c r="A138" s="208" t="s">
        <v>594</v>
      </c>
      <c r="B138" s="218" t="s">
        <v>445</v>
      </c>
      <c r="C138" s="216" t="s">
        <v>116</v>
      </c>
      <c r="D138" s="208" t="s">
        <v>606</v>
      </c>
      <c r="E138" s="208" t="s">
        <v>12</v>
      </c>
      <c r="F138" s="217">
        <f t="shared" si="25"/>
        <v>113274</v>
      </c>
      <c r="G138" s="217">
        <f t="shared" si="25"/>
        <v>113274</v>
      </c>
      <c r="H138" s="217">
        <f t="shared" si="25"/>
        <v>113274</v>
      </c>
    </row>
    <row r="139" spans="1:8" ht="15">
      <c r="A139" s="208" t="s">
        <v>595</v>
      </c>
      <c r="B139" s="227" t="s">
        <v>827</v>
      </c>
      <c r="C139" s="216" t="s">
        <v>116</v>
      </c>
      <c r="D139" s="208" t="s">
        <v>606</v>
      </c>
      <c r="E139" s="208" t="s">
        <v>287</v>
      </c>
      <c r="F139" s="220">
        <f>'№4 вед 2022-2024'!G383</f>
        <v>113274</v>
      </c>
      <c r="G139" s="220">
        <f>'№4 вед 2022-2024'!H383</f>
        <v>113274</v>
      </c>
      <c r="H139" s="220">
        <f>'№4 вед 2022-2024'!I383</f>
        <v>113274</v>
      </c>
    </row>
    <row r="140" spans="1:8" ht="78">
      <c r="A140" s="208" t="s">
        <v>596</v>
      </c>
      <c r="B140" s="215" t="s">
        <v>317</v>
      </c>
      <c r="C140" s="216" t="s">
        <v>117</v>
      </c>
      <c r="D140" s="208"/>
      <c r="E140" s="208"/>
      <c r="F140" s="217">
        <f aca="true" t="shared" si="26" ref="F140:H143">F141</f>
        <v>274456</v>
      </c>
      <c r="G140" s="217">
        <f t="shared" si="26"/>
        <v>274456</v>
      </c>
      <c r="H140" s="217">
        <f t="shared" si="26"/>
        <v>274456</v>
      </c>
    </row>
    <row r="141" spans="1:8" ht="30.75">
      <c r="A141" s="208" t="s">
        <v>347</v>
      </c>
      <c r="B141" s="215" t="s">
        <v>322</v>
      </c>
      <c r="C141" s="216" t="s">
        <v>117</v>
      </c>
      <c r="D141" s="208" t="s">
        <v>605</v>
      </c>
      <c r="E141" s="208"/>
      <c r="F141" s="217">
        <f t="shared" si="26"/>
        <v>274456</v>
      </c>
      <c r="G141" s="217">
        <f t="shared" si="26"/>
        <v>274456</v>
      </c>
      <c r="H141" s="217">
        <f t="shared" si="26"/>
        <v>274456</v>
      </c>
    </row>
    <row r="142" spans="1:8" ht="15">
      <c r="A142" s="208" t="s">
        <v>22</v>
      </c>
      <c r="B142" s="215" t="s">
        <v>323</v>
      </c>
      <c r="C142" s="216" t="s">
        <v>117</v>
      </c>
      <c r="D142" s="208" t="s">
        <v>606</v>
      </c>
      <c r="E142" s="208"/>
      <c r="F142" s="217">
        <f t="shared" si="26"/>
        <v>274456</v>
      </c>
      <c r="G142" s="217">
        <f t="shared" si="26"/>
        <v>274456</v>
      </c>
      <c r="H142" s="217">
        <f t="shared" si="26"/>
        <v>274456</v>
      </c>
    </row>
    <row r="143" spans="1:8" ht="15">
      <c r="A143" s="208" t="s">
        <v>597</v>
      </c>
      <c r="B143" s="218" t="s">
        <v>445</v>
      </c>
      <c r="C143" s="216" t="s">
        <v>117</v>
      </c>
      <c r="D143" s="208" t="s">
        <v>606</v>
      </c>
      <c r="E143" s="208" t="s">
        <v>12</v>
      </c>
      <c r="F143" s="217">
        <f t="shared" si="26"/>
        <v>274456</v>
      </c>
      <c r="G143" s="217">
        <f t="shared" si="26"/>
        <v>274456</v>
      </c>
      <c r="H143" s="217">
        <f t="shared" si="26"/>
        <v>274456</v>
      </c>
    </row>
    <row r="144" spans="1:8" ht="15">
      <c r="A144" s="208" t="s">
        <v>598</v>
      </c>
      <c r="B144" s="227" t="s">
        <v>827</v>
      </c>
      <c r="C144" s="216" t="s">
        <v>117</v>
      </c>
      <c r="D144" s="208" t="s">
        <v>606</v>
      </c>
      <c r="E144" s="208" t="s">
        <v>287</v>
      </c>
      <c r="F144" s="220">
        <f>'№4 вед 2022-2024'!G386</f>
        <v>274456</v>
      </c>
      <c r="G144" s="220">
        <f>'№4 вед 2022-2024'!H386</f>
        <v>274456</v>
      </c>
      <c r="H144" s="220">
        <f>'№4 вед 2022-2024'!I386</f>
        <v>274456</v>
      </c>
    </row>
    <row r="145" spans="1:8" s="213" customFormat="1" ht="44.25" customHeight="1">
      <c r="A145" s="208" t="s">
        <v>599</v>
      </c>
      <c r="B145" s="210" t="s">
        <v>529</v>
      </c>
      <c r="C145" s="211" t="s">
        <v>118</v>
      </c>
      <c r="D145" s="211"/>
      <c r="E145" s="211"/>
      <c r="F145" s="212">
        <f>F146+F155+F177+F168+F190</f>
        <v>26860500</v>
      </c>
      <c r="G145" s="212">
        <f>G146+G155+G177+G168+G190</f>
        <v>21077750</v>
      </c>
      <c r="H145" s="212">
        <f>H146+H155+H177+H168+H190</f>
        <v>19565000</v>
      </c>
    </row>
    <row r="146" spans="1:8" ht="81.75" customHeight="1">
      <c r="A146" s="208" t="s">
        <v>471</v>
      </c>
      <c r="B146" s="215" t="s">
        <v>270</v>
      </c>
      <c r="C146" s="222" t="s">
        <v>119</v>
      </c>
      <c r="D146" s="208"/>
      <c r="E146" s="208"/>
      <c r="F146" s="217">
        <f>F147+F151</f>
        <v>1880500</v>
      </c>
      <c r="G146" s="217">
        <f>G147+G151</f>
        <v>1880500</v>
      </c>
      <c r="H146" s="217">
        <f>H147+H151</f>
        <v>1880500</v>
      </c>
    </row>
    <row r="147" spans="1:8" ht="67.5" customHeight="1">
      <c r="A147" s="208" t="s">
        <v>672</v>
      </c>
      <c r="B147" s="215" t="s">
        <v>3</v>
      </c>
      <c r="C147" s="222" t="s">
        <v>119</v>
      </c>
      <c r="D147" s="208" t="s">
        <v>329</v>
      </c>
      <c r="E147" s="208"/>
      <c r="F147" s="217">
        <f aca="true" t="shared" si="27" ref="F147:H149">F148</f>
        <v>1341700</v>
      </c>
      <c r="G147" s="217">
        <f t="shared" si="27"/>
        <v>1341700</v>
      </c>
      <c r="H147" s="217">
        <f t="shared" si="27"/>
        <v>1341700</v>
      </c>
    </row>
    <row r="148" spans="1:8" ht="30.75">
      <c r="A148" s="208" t="s">
        <v>673</v>
      </c>
      <c r="B148" s="215" t="s">
        <v>27</v>
      </c>
      <c r="C148" s="222" t="s">
        <v>119</v>
      </c>
      <c r="D148" s="208" t="s">
        <v>346</v>
      </c>
      <c r="E148" s="208"/>
      <c r="F148" s="217">
        <f t="shared" si="27"/>
        <v>1341700</v>
      </c>
      <c r="G148" s="217">
        <f t="shared" si="27"/>
        <v>1341700</v>
      </c>
      <c r="H148" s="217">
        <f t="shared" si="27"/>
        <v>1341700</v>
      </c>
    </row>
    <row r="149" spans="1:8" ht="15">
      <c r="A149" s="208" t="s">
        <v>674</v>
      </c>
      <c r="B149" s="218" t="s">
        <v>445</v>
      </c>
      <c r="C149" s="222" t="s">
        <v>119</v>
      </c>
      <c r="D149" s="208" t="s">
        <v>346</v>
      </c>
      <c r="E149" s="208" t="s">
        <v>12</v>
      </c>
      <c r="F149" s="217">
        <f t="shared" si="27"/>
        <v>1341700</v>
      </c>
      <c r="G149" s="217">
        <f t="shared" si="27"/>
        <v>1341700</v>
      </c>
      <c r="H149" s="217">
        <f t="shared" si="27"/>
        <v>1341700</v>
      </c>
    </row>
    <row r="150" spans="1:8" ht="15">
      <c r="A150" s="208" t="s">
        <v>577</v>
      </c>
      <c r="B150" s="215" t="s">
        <v>307</v>
      </c>
      <c r="C150" s="222" t="s">
        <v>119</v>
      </c>
      <c r="D150" s="208" t="s">
        <v>346</v>
      </c>
      <c r="E150" s="208" t="s">
        <v>288</v>
      </c>
      <c r="F150" s="220">
        <f>'№4 вед 2022-2024'!G392</f>
        <v>1341700</v>
      </c>
      <c r="G150" s="220">
        <f>'№4 вед 2022-2024'!H392</f>
        <v>1341700</v>
      </c>
      <c r="H150" s="220">
        <f>'№4 вед 2022-2024'!I392</f>
        <v>1341700</v>
      </c>
    </row>
    <row r="151" spans="1:8" ht="46.5">
      <c r="A151" s="208" t="s">
        <v>578</v>
      </c>
      <c r="B151" s="215" t="s">
        <v>913</v>
      </c>
      <c r="C151" s="222" t="s">
        <v>119</v>
      </c>
      <c r="D151" s="208" t="s">
        <v>142</v>
      </c>
      <c r="E151" s="208"/>
      <c r="F151" s="217">
        <f aca="true" t="shared" si="28" ref="F151:H153">F152</f>
        <v>538800</v>
      </c>
      <c r="G151" s="217">
        <f t="shared" si="28"/>
        <v>538800</v>
      </c>
      <c r="H151" s="217">
        <f t="shared" si="28"/>
        <v>538800</v>
      </c>
    </row>
    <row r="152" spans="1:8" ht="30.75">
      <c r="A152" s="208" t="s">
        <v>773</v>
      </c>
      <c r="B152" s="215" t="s">
        <v>379</v>
      </c>
      <c r="C152" s="222" t="s">
        <v>119</v>
      </c>
      <c r="D152" s="208" t="s">
        <v>694</v>
      </c>
      <c r="E152" s="208"/>
      <c r="F152" s="217">
        <f t="shared" si="28"/>
        <v>538800</v>
      </c>
      <c r="G152" s="217">
        <f t="shared" si="28"/>
        <v>538800</v>
      </c>
      <c r="H152" s="217">
        <f t="shared" si="28"/>
        <v>538800</v>
      </c>
    </row>
    <row r="153" spans="1:8" ht="15">
      <c r="A153" s="208" t="s">
        <v>1004</v>
      </c>
      <c r="B153" s="218" t="s">
        <v>445</v>
      </c>
      <c r="C153" s="222" t="s">
        <v>119</v>
      </c>
      <c r="D153" s="208" t="s">
        <v>694</v>
      </c>
      <c r="E153" s="208" t="s">
        <v>12</v>
      </c>
      <c r="F153" s="217">
        <f t="shared" si="28"/>
        <v>538800</v>
      </c>
      <c r="G153" s="217">
        <f t="shared" si="28"/>
        <v>538800</v>
      </c>
      <c r="H153" s="217">
        <f t="shared" si="28"/>
        <v>538800</v>
      </c>
    </row>
    <row r="154" spans="1:8" ht="15">
      <c r="A154" s="208" t="s">
        <v>1005</v>
      </c>
      <c r="B154" s="215" t="s">
        <v>307</v>
      </c>
      <c r="C154" s="222" t="s">
        <v>119</v>
      </c>
      <c r="D154" s="208" t="s">
        <v>694</v>
      </c>
      <c r="E154" s="208" t="s">
        <v>288</v>
      </c>
      <c r="F154" s="220">
        <f>'№4 вед 2022-2024'!G394</f>
        <v>538800</v>
      </c>
      <c r="G154" s="220">
        <f>'№4 вед 2022-2024'!H394</f>
        <v>538800</v>
      </c>
      <c r="H154" s="220">
        <f>'№4 вед 2022-2024'!I394</f>
        <v>538800</v>
      </c>
    </row>
    <row r="155" spans="1:8" ht="75.75" customHeight="1">
      <c r="A155" s="208" t="s">
        <v>1006</v>
      </c>
      <c r="B155" s="215" t="s">
        <v>531</v>
      </c>
      <c r="C155" s="216" t="s">
        <v>120</v>
      </c>
      <c r="D155" s="208"/>
      <c r="E155" s="208"/>
      <c r="F155" s="217">
        <f>F156+F160+F164</f>
        <v>5730000</v>
      </c>
      <c r="G155" s="217">
        <f>G156+G160+G164</f>
        <v>5086750</v>
      </c>
      <c r="H155" s="217">
        <f>H156+H160+H164</f>
        <v>4243500</v>
      </c>
    </row>
    <row r="156" spans="1:8" ht="53.25" customHeight="1">
      <c r="A156" s="208" t="s">
        <v>1007</v>
      </c>
      <c r="B156" s="215" t="s">
        <v>3</v>
      </c>
      <c r="C156" s="216" t="s">
        <v>120</v>
      </c>
      <c r="D156" s="208" t="s">
        <v>329</v>
      </c>
      <c r="E156" s="208"/>
      <c r="F156" s="217">
        <f aca="true" t="shared" si="29" ref="F156:H158">F157</f>
        <v>4578890</v>
      </c>
      <c r="G156" s="217">
        <f t="shared" si="29"/>
        <v>4064418</v>
      </c>
      <c r="H156" s="217">
        <f t="shared" si="29"/>
        <v>3349946</v>
      </c>
    </row>
    <row r="157" spans="1:8" ht="30.75">
      <c r="A157" s="208" t="s">
        <v>627</v>
      </c>
      <c r="B157" s="215" t="s">
        <v>27</v>
      </c>
      <c r="C157" s="216" t="s">
        <v>120</v>
      </c>
      <c r="D157" s="208" t="s">
        <v>346</v>
      </c>
      <c r="E157" s="208"/>
      <c r="F157" s="217">
        <f t="shared" si="29"/>
        <v>4578890</v>
      </c>
      <c r="G157" s="217">
        <f t="shared" si="29"/>
        <v>4064418</v>
      </c>
      <c r="H157" s="217">
        <f t="shared" si="29"/>
        <v>3349946</v>
      </c>
    </row>
    <row r="158" spans="1:8" ht="15">
      <c r="A158" s="208" t="s">
        <v>628</v>
      </c>
      <c r="B158" s="218" t="s">
        <v>445</v>
      </c>
      <c r="C158" s="216" t="s">
        <v>120</v>
      </c>
      <c r="D158" s="208" t="s">
        <v>346</v>
      </c>
      <c r="E158" s="208" t="s">
        <v>12</v>
      </c>
      <c r="F158" s="217">
        <f t="shared" si="29"/>
        <v>4578890</v>
      </c>
      <c r="G158" s="217">
        <f t="shared" si="29"/>
        <v>4064418</v>
      </c>
      <c r="H158" s="217">
        <f t="shared" si="29"/>
        <v>3349946</v>
      </c>
    </row>
    <row r="159" spans="1:8" ht="15">
      <c r="A159" s="208" t="s">
        <v>629</v>
      </c>
      <c r="B159" s="215" t="s">
        <v>307</v>
      </c>
      <c r="C159" s="216" t="s">
        <v>120</v>
      </c>
      <c r="D159" s="208" t="s">
        <v>346</v>
      </c>
      <c r="E159" s="208" t="s">
        <v>288</v>
      </c>
      <c r="F159" s="220">
        <f>'№4 вед 2022-2024'!G397</f>
        <v>4578890</v>
      </c>
      <c r="G159" s="220">
        <f>'№4 вед 2022-2024'!H397</f>
        <v>4064418</v>
      </c>
      <c r="H159" s="220">
        <f>'№4 вед 2022-2024'!I397</f>
        <v>3349946</v>
      </c>
    </row>
    <row r="160" spans="1:8" ht="46.5">
      <c r="A160" s="208" t="s">
        <v>630</v>
      </c>
      <c r="B160" s="215" t="s">
        <v>913</v>
      </c>
      <c r="C160" s="216" t="s">
        <v>120</v>
      </c>
      <c r="D160" s="208" t="s">
        <v>142</v>
      </c>
      <c r="E160" s="208"/>
      <c r="F160" s="217">
        <f aca="true" t="shared" si="30" ref="F160:H162">F161</f>
        <v>1150110</v>
      </c>
      <c r="G160" s="217">
        <f t="shared" si="30"/>
        <v>1021332</v>
      </c>
      <c r="H160" s="217">
        <f t="shared" si="30"/>
        <v>892554</v>
      </c>
    </row>
    <row r="161" spans="1:8" ht="30.75">
      <c r="A161" s="208" t="s">
        <v>631</v>
      </c>
      <c r="B161" s="215" t="s">
        <v>379</v>
      </c>
      <c r="C161" s="216" t="s">
        <v>120</v>
      </c>
      <c r="D161" s="208" t="s">
        <v>694</v>
      </c>
      <c r="E161" s="208"/>
      <c r="F161" s="217">
        <f t="shared" si="30"/>
        <v>1150110</v>
      </c>
      <c r="G161" s="217">
        <f t="shared" si="30"/>
        <v>1021332</v>
      </c>
      <c r="H161" s="217">
        <f t="shared" si="30"/>
        <v>892554</v>
      </c>
    </row>
    <row r="162" spans="1:8" ht="15">
      <c r="A162" s="208" t="s">
        <v>632</v>
      </c>
      <c r="B162" s="218" t="s">
        <v>445</v>
      </c>
      <c r="C162" s="216" t="s">
        <v>120</v>
      </c>
      <c r="D162" s="208" t="s">
        <v>694</v>
      </c>
      <c r="E162" s="208" t="s">
        <v>12</v>
      </c>
      <c r="F162" s="217">
        <f t="shared" si="30"/>
        <v>1150110</v>
      </c>
      <c r="G162" s="217">
        <f t="shared" si="30"/>
        <v>1021332</v>
      </c>
      <c r="H162" s="217">
        <f t="shared" si="30"/>
        <v>892554</v>
      </c>
    </row>
    <row r="163" spans="1:8" ht="15">
      <c r="A163" s="208" t="s">
        <v>633</v>
      </c>
      <c r="B163" s="215" t="s">
        <v>307</v>
      </c>
      <c r="C163" s="216" t="s">
        <v>120</v>
      </c>
      <c r="D163" s="208" t="s">
        <v>694</v>
      </c>
      <c r="E163" s="208" t="s">
        <v>288</v>
      </c>
      <c r="F163" s="220">
        <f>'№4 вед 2022-2024'!G399</f>
        <v>1150110</v>
      </c>
      <c r="G163" s="220">
        <f>'№4 вед 2022-2024'!H399</f>
        <v>1021332</v>
      </c>
      <c r="H163" s="220">
        <f>'№4 вед 2022-2024'!I399</f>
        <v>892554</v>
      </c>
    </row>
    <row r="164" spans="1:8" ht="15">
      <c r="A164" s="208" t="s">
        <v>634</v>
      </c>
      <c r="B164" s="215" t="s">
        <v>30</v>
      </c>
      <c r="C164" s="216" t="s">
        <v>120</v>
      </c>
      <c r="D164" s="208" t="s">
        <v>29</v>
      </c>
      <c r="E164" s="208"/>
      <c r="F164" s="217">
        <f aca="true" t="shared" si="31" ref="F164:H166">F165</f>
        <v>1000</v>
      </c>
      <c r="G164" s="217">
        <f t="shared" si="31"/>
        <v>1000</v>
      </c>
      <c r="H164" s="217">
        <f t="shared" si="31"/>
        <v>1000</v>
      </c>
    </row>
    <row r="165" spans="1:8" ht="15">
      <c r="A165" s="208" t="s">
        <v>635</v>
      </c>
      <c r="B165" s="215" t="s">
        <v>31</v>
      </c>
      <c r="C165" s="216" t="s">
        <v>120</v>
      </c>
      <c r="D165" s="208" t="s">
        <v>28</v>
      </c>
      <c r="E165" s="208"/>
      <c r="F165" s="217">
        <f t="shared" si="31"/>
        <v>1000</v>
      </c>
      <c r="G165" s="217">
        <f t="shared" si="31"/>
        <v>1000</v>
      </c>
      <c r="H165" s="217">
        <f t="shared" si="31"/>
        <v>1000</v>
      </c>
    </row>
    <row r="166" spans="1:8" ht="15">
      <c r="A166" s="208" t="s">
        <v>636</v>
      </c>
      <c r="B166" s="218" t="s">
        <v>445</v>
      </c>
      <c r="C166" s="216" t="s">
        <v>120</v>
      </c>
      <c r="D166" s="208" t="s">
        <v>28</v>
      </c>
      <c r="E166" s="208" t="s">
        <v>12</v>
      </c>
      <c r="F166" s="217">
        <f t="shared" si="31"/>
        <v>1000</v>
      </c>
      <c r="G166" s="217">
        <f t="shared" si="31"/>
        <v>1000</v>
      </c>
      <c r="H166" s="217">
        <f t="shared" si="31"/>
        <v>1000</v>
      </c>
    </row>
    <row r="167" spans="1:8" ht="15">
      <c r="A167" s="208" t="s">
        <v>1008</v>
      </c>
      <c r="B167" s="215" t="s">
        <v>307</v>
      </c>
      <c r="C167" s="216" t="s">
        <v>120</v>
      </c>
      <c r="D167" s="208" t="s">
        <v>28</v>
      </c>
      <c r="E167" s="208" t="s">
        <v>288</v>
      </c>
      <c r="F167" s="220">
        <f>'№4 вед 2022-2024'!G401</f>
        <v>1000</v>
      </c>
      <c r="G167" s="220">
        <f>'№4 вед 2022-2024'!H401</f>
        <v>1000</v>
      </c>
      <c r="H167" s="220">
        <f>'№4 вед 2022-2024'!I401</f>
        <v>1000</v>
      </c>
    </row>
    <row r="168" spans="1:8" ht="74.25" customHeight="1">
      <c r="A168" s="208" t="s">
        <v>1009</v>
      </c>
      <c r="B168" s="215" t="s">
        <v>1046</v>
      </c>
      <c r="C168" s="216" t="s">
        <v>1047</v>
      </c>
      <c r="D168" s="216"/>
      <c r="E168" s="208"/>
      <c r="F168" s="220">
        <f>F169+F173</f>
        <v>650000</v>
      </c>
      <c r="G168" s="220">
        <f>G169+G173</f>
        <v>534376</v>
      </c>
      <c r="H168" s="220">
        <f>H169+H173</f>
        <v>518752</v>
      </c>
    </row>
    <row r="169" spans="1:8" ht="65.25" customHeight="1">
      <c r="A169" s="208" t="s">
        <v>637</v>
      </c>
      <c r="B169" s="215" t="s">
        <v>3</v>
      </c>
      <c r="C169" s="216" t="s">
        <v>1047</v>
      </c>
      <c r="D169" s="208" t="s">
        <v>329</v>
      </c>
      <c r="E169" s="208"/>
      <c r="F169" s="220">
        <f aca="true" t="shared" si="32" ref="F169:H171">F170</f>
        <v>624960</v>
      </c>
      <c r="G169" s="220">
        <f t="shared" si="32"/>
        <v>509336</v>
      </c>
      <c r="H169" s="220">
        <f t="shared" si="32"/>
        <v>493712</v>
      </c>
    </row>
    <row r="170" spans="1:8" ht="15">
      <c r="A170" s="208" t="s">
        <v>638</v>
      </c>
      <c r="B170" s="215" t="s">
        <v>4</v>
      </c>
      <c r="C170" s="216" t="s">
        <v>1047</v>
      </c>
      <c r="D170" s="216" t="s">
        <v>338</v>
      </c>
      <c r="E170" s="208"/>
      <c r="F170" s="220">
        <f t="shared" si="32"/>
        <v>624960</v>
      </c>
      <c r="G170" s="220">
        <f t="shared" si="32"/>
        <v>509336</v>
      </c>
      <c r="H170" s="220">
        <f t="shared" si="32"/>
        <v>493712</v>
      </c>
    </row>
    <row r="171" spans="1:8" ht="15">
      <c r="A171" s="208" t="s">
        <v>639</v>
      </c>
      <c r="B171" s="218" t="s">
        <v>445</v>
      </c>
      <c r="C171" s="216" t="s">
        <v>1047</v>
      </c>
      <c r="D171" s="216" t="s">
        <v>338</v>
      </c>
      <c r="E171" s="208" t="s">
        <v>12</v>
      </c>
      <c r="F171" s="220">
        <f t="shared" si="32"/>
        <v>624960</v>
      </c>
      <c r="G171" s="220">
        <f t="shared" si="32"/>
        <v>509336</v>
      </c>
      <c r="H171" s="220">
        <f t="shared" si="32"/>
        <v>493712</v>
      </c>
    </row>
    <row r="172" spans="1:8" ht="15">
      <c r="A172" s="208" t="s">
        <v>640</v>
      </c>
      <c r="B172" s="215" t="s">
        <v>307</v>
      </c>
      <c r="C172" s="216" t="s">
        <v>1047</v>
      </c>
      <c r="D172" s="216" t="s">
        <v>338</v>
      </c>
      <c r="E172" s="208" t="s">
        <v>288</v>
      </c>
      <c r="F172" s="220">
        <f>'№4 вед 2022-2024'!G404</f>
        <v>624960</v>
      </c>
      <c r="G172" s="220">
        <f>'№4 вед 2022-2024'!H404</f>
        <v>509336</v>
      </c>
      <c r="H172" s="220">
        <f>'№4 вед 2022-2024'!I404</f>
        <v>493712</v>
      </c>
    </row>
    <row r="173" spans="1:8" ht="46.5">
      <c r="A173" s="208" t="s">
        <v>641</v>
      </c>
      <c r="B173" s="215" t="s">
        <v>913</v>
      </c>
      <c r="C173" s="216" t="s">
        <v>1047</v>
      </c>
      <c r="D173" s="208" t="s">
        <v>142</v>
      </c>
      <c r="E173" s="208"/>
      <c r="F173" s="220">
        <f aca="true" t="shared" si="33" ref="F173:H175">F174</f>
        <v>25040</v>
      </c>
      <c r="G173" s="220">
        <f t="shared" si="33"/>
        <v>25040</v>
      </c>
      <c r="H173" s="220">
        <f t="shared" si="33"/>
        <v>25040</v>
      </c>
    </row>
    <row r="174" spans="1:8" ht="30.75">
      <c r="A174" s="208" t="s">
        <v>642</v>
      </c>
      <c r="B174" s="215" t="s">
        <v>379</v>
      </c>
      <c r="C174" s="216" t="s">
        <v>1047</v>
      </c>
      <c r="D174" s="208" t="s">
        <v>694</v>
      </c>
      <c r="E174" s="208"/>
      <c r="F174" s="220">
        <f t="shared" si="33"/>
        <v>25040</v>
      </c>
      <c r="G174" s="220">
        <f t="shared" si="33"/>
        <v>25040</v>
      </c>
      <c r="H174" s="220">
        <f t="shared" si="33"/>
        <v>25040</v>
      </c>
    </row>
    <row r="175" spans="1:8" ht="15">
      <c r="A175" s="208" t="s">
        <v>643</v>
      </c>
      <c r="B175" s="218" t="s">
        <v>445</v>
      </c>
      <c r="C175" s="216" t="s">
        <v>1047</v>
      </c>
      <c r="D175" s="208" t="s">
        <v>694</v>
      </c>
      <c r="E175" s="208" t="s">
        <v>12</v>
      </c>
      <c r="F175" s="220">
        <f t="shared" si="33"/>
        <v>25040</v>
      </c>
      <c r="G175" s="220">
        <f t="shared" si="33"/>
        <v>25040</v>
      </c>
      <c r="H175" s="220">
        <f t="shared" si="33"/>
        <v>25040</v>
      </c>
    </row>
    <row r="176" spans="1:8" ht="15">
      <c r="A176" s="208" t="s">
        <v>644</v>
      </c>
      <c r="B176" s="215" t="s">
        <v>307</v>
      </c>
      <c r="C176" s="216" t="s">
        <v>1047</v>
      </c>
      <c r="D176" s="208" t="s">
        <v>694</v>
      </c>
      <c r="E176" s="208" t="s">
        <v>288</v>
      </c>
      <c r="F176" s="220">
        <f>'№4 вед 2022-2024'!G406</f>
        <v>25040</v>
      </c>
      <c r="G176" s="220">
        <f>'№4 вед 2022-2024'!H406</f>
        <v>25040</v>
      </c>
      <c r="H176" s="220">
        <f>'№4 вед 2022-2024'!I406</f>
        <v>25040</v>
      </c>
    </row>
    <row r="177" spans="1:8" ht="69" customHeight="1">
      <c r="A177" s="208" t="s">
        <v>645</v>
      </c>
      <c r="B177" s="215" t="s">
        <v>426</v>
      </c>
      <c r="C177" s="216" t="s">
        <v>121</v>
      </c>
      <c r="D177" s="208"/>
      <c r="E177" s="208"/>
      <c r="F177" s="217">
        <f>F178+F182+F186</f>
        <v>18520000</v>
      </c>
      <c r="G177" s="217">
        <f>G178+G182+G186</f>
        <v>13496124</v>
      </c>
      <c r="H177" s="217">
        <f>H178+H182+H186</f>
        <v>12842248</v>
      </c>
    </row>
    <row r="178" spans="1:8" ht="61.5" customHeight="1">
      <c r="A178" s="208" t="s">
        <v>646</v>
      </c>
      <c r="B178" s="215" t="s">
        <v>3</v>
      </c>
      <c r="C178" s="216" t="s">
        <v>121</v>
      </c>
      <c r="D178" s="216" t="s">
        <v>329</v>
      </c>
      <c r="E178" s="208"/>
      <c r="F178" s="217">
        <f aca="true" t="shared" si="34" ref="F178:H180">F179</f>
        <v>16717680</v>
      </c>
      <c r="G178" s="217">
        <f t="shared" si="34"/>
        <v>11942736</v>
      </c>
      <c r="H178" s="217">
        <f t="shared" si="34"/>
        <v>11536512</v>
      </c>
    </row>
    <row r="179" spans="1:8" ht="15">
      <c r="A179" s="208" t="s">
        <v>676</v>
      </c>
      <c r="B179" s="215" t="s">
        <v>4</v>
      </c>
      <c r="C179" s="216" t="s">
        <v>121</v>
      </c>
      <c r="D179" s="216" t="s">
        <v>338</v>
      </c>
      <c r="E179" s="208"/>
      <c r="F179" s="217">
        <f t="shared" si="34"/>
        <v>16717680</v>
      </c>
      <c r="G179" s="217">
        <f t="shared" si="34"/>
        <v>11942736</v>
      </c>
      <c r="H179" s="217">
        <f t="shared" si="34"/>
        <v>11536512</v>
      </c>
    </row>
    <row r="180" spans="1:8" ht="15">
      <c r="A180" s="208" t="s">
        <v>677</v>
      </c>
      <c r="B180" s="218" t="s">
        <v>445</v>
      </c>
      <c r="C180" s="216" t="s">
        <v>121</v>
      </c>
      <c r="D180" s="216" t="s">
        <v>338</v>
      </c>
      <c r="E180" s="208" t="s">
        <v>12</v>
      </c>
      <c r="F180" s="217">
        <f t="shared" si="34"/>
        <v>16717680</v>
      </c>
      <c r="G180" s="217">
        <f t="shared" si="34"/>
        <v>11942736</v>
      </c>
      <c r="H180" s="217">
        <f t="shared" si="34"/>
        <v>11536512</v>
      </c>
    </row>
    <row r="181" spans="1:8" ht="15">
      <c r="A181" s="208" t="s">
        <v>678</v>
      </c>
      <c r="B181" s="215" t="s">
        <v>307</v>
      </c>
      <c r="C181" s="216" t="s">
        <v>121</v>
      </c>
      <c r="D181" s="216" t="s">
        <v>338</v>
      </c>
      <c r="E181" s="208" t="s">
        <v>288</v>
      </c>
      <c r="F181" s="220">
        <f>'№4 вед 2022-2024'!G409</f>
        <v>16717680</v>
      </c>
      <c r="G181" s="220">
        <f>'№4 вед 2022-2024'!H409</f>
        <v>11942736</v>
      </c>
      <c r="H181" s="220">
        <f>'№4 вед 2022-2024'!I409</f>
        <v>11536512</v>
      </c>
    </row>
    <row r="182" spans="1:8" ht="46.5">
      <c r="A182" s="208" t="s">
        <v>647</v>
      </c>
      <c r="B182" s="215" t="s">
        <v>913</v>
      </c>
      <c r="C182" s="216" t="s">
        <v>121</v>
      </c>
      <c r="D182" s="208" t="s">
        <v>142</v>
      </c>
      <c r="E182" s="208"/>
      <c r="F182" s="220">
        <f aca="true" t="shared" si="35" ref="F182:H184">F183</f>
        <v>1799320</v>
      </c>
      <c r="G182" s="220">
        <f t="shared" si="35"/>
        <v>1550388</v>
      </c>
      <c r="H182" s="220">
        <f t="shared" si="35"/>
        <v>1302736</v>
      </c>
    </row>
    <row r="183" spans="1:8" ht="30.75">
      <c r="A183" s="208" t="s">
        <v>648</v>
      </c>
      <c r="B183" s="215" t="s">
        <v>379</v>
      </c>
      <c r="C183" s="216" t="s">
        <v>121</v>
      </c>
      <c r="D183" s="208" t="s">
        <v>694</v>
      </c>
      <c r="E183" s="208"/>
      <c r="F183" s="220">
        <f t="shared" si="35"/>
        <v>1799320</v>
      </c>
      <c r="G183" s="220">
        <f t="shared" si="35"/>
        <v>1550388</v>
      </c>
      <c r="H183" s="220">
        <f t="shared" si="35"/>
        <v>1302736</v>
      </c>
    </row>
    <row r="184" spans="1:8" ht="15">
      <c r="A184" s="208" t="s">
        <v>649</v>
      </c>
      <c r="B184" s="218" t="s">
        <v>445</v>
      </c>
      <c r="C184" s="216" t="s">
        <v>121</v>
      </c>
      <c r="D184" s="208" t="s">
        <v>694</v>
      </c>
      <c r="E184" s="208" t="s">
        <v>12</v>
      </c>
      <c r="F184" s="220">
        <f t="shared" si="35"/>
        <v>1799320</v>
      </c>
      <c r="G184" s="220">
        <f t="shared" si="35"/>
        <v>1550388</v>
      </c>
      <c r="H184" s="220">
        <f t="shared" si="35"/>
        <v>1302736</v>
      </c>
    </row>
    <row r="185" spans="1:8" ht="15">
      <c r="A185" s="208" t="s">
        <v>650</v>
      </c>
      <c r="B185" s="215" t="s">
        <v>307</v>
      </c>
      <c r="C185" s="216" t="s">
        <v>121</v>
      </c>
      <c r="D185" s="208" t="s">
        <v>694</v>
      </c>
      <c r="E185" s="208" t="s">
        <v>288</v>
      </c>
      <c r="F185" s="220">
        <f>'№4 вед 2022-2024'!G411</f>
        <v>1799320</v>
      </c>
      <c r="G185" s="220">
        <f>'№4 вед 2022-2024'!H411</f>
        <v>1550388</v>
      </c>
      <c r="H185" s="220">
        <f>'№4 вед 2022-2024'!I411</f>
        <v>1302736</v>
      </c>
    </row>
    <row r="186" spans="1:8" ht="15">
      <c r="A186" s="208" t="s">
        <v>651</v>
      </c>
      <c r="B186" s="215" t="s">
        <v>30</v>
      </c>
      <c r="C186" s="216" t="s">
        <v>121</v>
      </c>
      <c r="D186" s="208" t="s">
        <v>29</v>
      </c>
      <c r="E186" s="208"/>
      <c r="F186" s="220">
        <f aca="true" t="shared" si="36" ref="F186:H188">F187</f>
        <v>3000</v>
      </c>
      <c r="G186" s="220">
        <f t="shared" si="36"/>
        <v>3000</v>
      </c>
      <c r="H186" s="220">
        <f t="shared" si="36"/>
        <v>3000</v>
      </c>
    </row>
    <row r="187" spans="1:8" ht="15">
      <c r="A187" s="208" t="s">
        <v>652</v>
      </c>
      <c r="B187" s="215" t="s">
        <v>31</v>
      </c>
      <c r="C187" s="216" t="s">
        <v>121</v>
      </c>
      <c r="D187" s="208" t="s">
        <v>28</v>
      </c>
      <c r="E187" s="208"/>
      <c r="F187" s="220">
        <f t="shared" si="36"/>
        <v>3000</v>
      </c>
      <c r="G187" s="220">
        <f t="shared" si="36"/>
        <v>3000</v>
      </c>
      <c r="H187" s="220">
        <f t="shared" si="36"/>
        <v>3000</v>
      </c>
    </row>
    <row r="188" spans="1:8" ht="15">
      <c r="A188" s="208" t="s">
        <v>653</v>
      </c>
      <c r="B188" s="218" t="s">
        <v>445</v>
      </c>
      <c r="C188" s="216" t="s">
        <v>121</v>
      </c>
      <c r="D188" s="208" t="s">
        <v>28</v>
      </c>
      <c r="E188" s="208" t="s">
        <v>12</v>
      </c>
      <c r="F188" s="220">
        <f t="shared" si="36"/>
        <v>3000</v>
      </c>
      <c r="G188" s="220">
        <f t="shared" si="36"/>
        <v>3000</v>
      </c>
      <c r="H188" s="220">
        <f t="shared" si="36"/>
        <v>3000</v>
      </c>
    </row>
    <row r="189" spans="1:8" ht="15">
      <c r="A189" s="208" t="s">
        <v>163</v>
      </c>
      <c r="B189" s="215" t="s">
        <v>307</v>
      </c>
      <c r="C189" s="216" t="s">
        <v>121</v>
      </c>
      <c r="D189" s="208" t="s">
        <v>28</v>
      </c>
      <c r="E189" s="208" t="s">
        <v>288</v>
      </c>
      <c r="F189" s="220">
        <f>'№4 вед 2022-2024'!G413</f>
        <v>3000</v>
      </c>
      <c r="G189" s="220">
        <f>'№4 вед 2022-2024'!H413</f>
        <v>3000</v>
      </c>
      <c r="H189" s="220">
        <f>'№4 вед 2022-2024'!I413</f>
        <v>3000</v>
      </c>
    </row>
    <row r="190" spans="1:8" ht="90" customHeight="1">
      <c r="A190" s="208" t="s">
        <v>654</v>
      </c>
      <c r="B190" s="215" t="s">
        <v>1178</v>
      </c>
      <c r="C190" s="216" t="s">
        <v>1179</v>
      </c>
      <c r="D190" s="216"/>
      <c r="E190" s="208"/>
      <c r="F190" s="220">
        <f>F191</f>
        <v>80000</v>
      </c>
      <c r="G190" s="220">
        <f aca="true" t="shared" si="37" ref="G190:H193">G191</f>
        <v>80000</v>
      </c>
      <c r="H190" s="220">
        <f t="shared" si="37"/>
        <v>80000</v>
      </c>
    </row>
    <row r="191" spans="1:8" ht="46.5">
      <c r="A191" s="208" t="s">
        <v>655</v>
      </c>
      <c r="B191" s="215" t="s">
        <v>913</v>
      </c>
      <c r="C191" s="216" t="s">
        <v>1179</v>
      </c>
      <c r="D191" s="216" t="s">
        <v>142</v>
      </c>
      <c r="E191" s="208"/>
      <c r="F191" s="220">
        <f>F192</f>
        <v>80000</v>
      </c>
      <c r="G191" s="220">
        <f t="shared" si="37"/>
        <v>80000</v>
      </c>
      <c r="H191" s="220">
        <f t="shared" si="37"/>
        <v>80000</v>
      </c>
    </row>
    <row r="192" spans="1:8" ht="30.75">
      <c r="A192" s="208" t="s">
        <v>656</v>
      </c>
      <c r="B192" s="215" t="s">
        <v>379</v>
      </c>
      <c r="C192" s="216" t="s">
        <v>1179</v>
      </c>
      <c r="D192" s="216" t="s">
        <v>694</v>
      </c>
      <c r="E192" s="208"/>
      <c r="F192" s="220">
        <f>F193</f>
        <v>80000</v>
      </c>
      <c r="G192" s="220">
        <f t="shared" si="37"/>
        <v>80000</v>
      </c>
      <c r="H192" s="220">
        <f t="shared" si="37"/>
        <v>80000</v>
      </c>
    </row>
    <row r="193" spans="1:8" ht="15">
      <c r="A193" s="208" t="s">
        <v>657</v>
      </c>
      <c r="B193" s="218" t="s">
        <v>445</v>
      </c>
      <c r="C193" s="216" t="s">
        <v>1179</v>
      </c>
      <c r="D193" s="216" t="s">
        <v>694</v>
      </c>
      <c r="E193" s="208" t="s">
        <v>12</v>
      </c>
      <c r="F193" s="220">
        <f>F194</f>
        <v>80000</v>
      </c>
      <c r="G193" s="220">
        <f t="shared" si="37"/>
        <v>80000</v>
      </c>
      <c r="H193" s="220">
        <f t="shared" si="37"/>
        <v>80000</v>
      </c>
    </row>
    <row r="194" spans="1:8" ht="15">
      <c r="A194" s="208" t="s">
        <v>658</v>
      </c>
      <c r="B194" s="215" t="s">
        <v>307</v>
      </c>
      <c r="C194" s="216" t="s">
        <v>1179</v>
      </c>
      <c r="D194" s="216" t="s">
        <v>694</v>
      </c>
      <c r="E194" s="208" t="s">
        <v>288</v>
      </c>
      <c r="F194" s="220">
        <f>'№4 вед 2022-2024'!G416</f>
        <v>80000</v>
      </c>
      <c r="G194" s="220">
        <f>'№4 вед 2022-2024'!H416</f>
        <v>80000</v>
      </c>
      <c r="H194" s="220">
        <f>'№4 вед 2022-2024'!I416</f>
        <v>80000</v>
      </c>
    </row>
    <row r="195" spans="1:8" s="213" customFormat="1" ht="30.75">
      <c r="A195" s="208" t="s">
        <v>659</v>
      </c>
      <c r="B195" s="224" t="s">
        <v>669</v>
      </c>
      <c r="C195" s="211" t="s">
        <v>132</v>
      </c>
      <c r="D195" s="211"/>
      <c r="E195" s="211"/>
      <c r="F195" s="212">
        <f>F196+F212+F218</f>
        <v>129827172</v>
      </c>
      <c r="G195" s="212">
        <f>G196+G212+G218</f>
        <v>132654442</v>
      </c>
      <c r="H195" s="212">
        <f>H196+H212+H218</f>
        <v>132109639</v>
      </c>
    </row>
    <row r="196" spans="1:8" s="213" customFormat="1" ht="59.25" customHeight="1">
      <c r="A196" s="208" t="s">
        <v>660</v>
      </c>
      <c r="B196" s="210" t="s">
        <v>727</v>
      </c>
      <c r="C196" s="211" t="s">
        <v>133</v>
      </c>
      <c r="D196" s="211"/>
      <c r="E196" s="211"/>
      <c r="F196" s="212">
        <f>F197+F202+F207</f>
        <v>120979313</v>
      </c>
      <c r="G196" s="212">
        <f>G197+G202+G207</f>
        <v>126051831</v>
      </c>
      <c r="H196" s="212">
        <f>H197+H202+H207</f>
        <v>125857916</v>
      </c>
    </row>
    <row r="197" spans="1:8" ht="124.5">
      <c r="A197" s="208" t="s">
        <v>661</v>
      </c>
      <c r="B197" s="223" t="s">
        <v>1169</v>
      </c>
      <c r="C197" s="208" t="s">
        <v>134</v>
      </c>
      <c r="D197" s="208"/>
      <c r="E197" s="208"/>
      <c r="F197" s="217">
        <f aca="true" t="shared" si="38" ref="F197:H200">F198</f>
        <v>17150200</v>
      </c>
      <c r="G197" s="217">
        <f t="shared" si="38"/>
        <v>13720200</v>
      </c>
      <c r="H197" s="217">
        <f t="shared" si="38"/>
        <v>13720200</v>
      </c>
    </row>
    <row r="198" spans="1:8" ht="15">
      <c r="A198" s="208" t="s">
        <v>662</v>
      </c>
      <c r="B198" s="215" t="s">
        <v>356</v>
      </c>
      <c r="C198" s="208" t="s">
        <v>134</v>
      </c>
      <c r="D198" s="208" t="s">
        <v>681</v>
      </c>
      <c r="E198" s="208"/>
      <c r="F198" s="217">
        <f t="shared" si="38"/>
        <v>17150200</v>
      </c>
      <c r="G198" s="217">
        <f t="shared" si="38"/>
        <v>13720200</v>
      </c>
      <c r="H198" s="217">
        <f t="shared" si="38"/>
        <v>13720200</v>
      </c>
    </row>
    <row r="199" spans="1:8" ht="15">
      <c r="A199" s="208" t="s">
        <v>663</v>
      </c>
      <c r="B199" s="223" t="s">
        <v>38</v>
      </c>
      <c r="C199" s="208" t="s">
        <v>134</v>
      </c>
      <c r="D199" s="208" t="s">
        <v>444</v>
      </c>
      <c r="E199" s="208"/>
      <c r="F199" s="217">
        <f t="shared" si="38"/>
        <v>17150200</v>
      </c>
      <c r="G199" s="217">
        <f t="shared" si="38"/>
        <v>13720200</v>
      </c>
      <c r="H199" s="217">
        <f t="shared" si="38"/>
        <v>13720200</v>
      </c>
    </row>
    <row r="200" spans="1:8" ht="30.75">
      <c r="A200" s="208" t="s">
        <v>664</v>
      </c>
      <c r="B200" s="223" t="s">
        <v>726</v>
      </c>
      <c r="C200" s="208" t="s">
        <v>134</v>
      </c>
      <c r="D200" s="208" t="s">
        <v>444</v>
      </c>
      <c r="E200" s="208" t="s">
        <v>703</v>
      </c>
      <c r="F200" s="217">
        <f t="shared" si="38"/>
        <v>17150200</v>
      </c>
      <c r="G200" s="217">
        <f t="shared" si="38"/>
        <v>13720200</v>
      </c>
      <c r="H200" s="217">
        <f t="shared" si="38"/>
        <v>13720200</v>
      </c>
    </row>
    <row r="201" spans="1:8" ht="46.5">
      <c r="A201" s="208" t="s">
        <v>665</v>
      </c>
      <c r="B201" s="223" t="s">
        <v>565</v>
      </c>
      <c r="C201" s="208" t="s">
        <v>134</v>
      </c>
      <c r="D201" s="208" t="s">
        <v>444</v>
      </c>
      <c r="E201" s="208" t="s">
        <v>561</v>
      </c>
      <c r="F201" s="220">
        <f>'№4 вед 2022-2024'!G474</f>
        <v>17150200</v>
      </c>
      <c r="G201" s="220">
        <f>'№4 вед 2022-2024'!H474</f>
        <v>13720200</v>
      </c>
      <c r="H201" s="220">
        <f>'№4 вед 2022-2024'!I474</f>
        <v>13720200</v>
      </c>
    </row>
    <row r="202" spans="1:8" ht="108.75" customHeight="1">
      <c r="A202" s="208" t="s">
        <v>666</v>
      </c>
      <c r="B202" s="223" t="s">
        <v>1165</v>
      </c>
      <c r="C202" s="208" t="s">
        <v>135</v>
      </c>
      <c r="D202" s="208"/>
      <c r="E202" s="208"/>
      <c r="F202" s="217">
        <f aca="true" t="shared" si="39" ref="F202:H205">F203</f>
        <v>20886862</v>
      </c>
      <c r="G202" s="217">
        <f t="shared" si="39"/>
        <v>20886862</v>
      </c>
      <c r="H202" s="217">
        <f t="shared" si="39"/>
        <v>20886862</v>
      </c>
    </row>
    <row r="203" spans="1:8" ht="15">
      <c r="A203" s="208" t="s">
        <v>667</v>
      </c>
      <c r="B203" s="215" t="s">
        <v>356</v>
      </c>
      <c r="C203" s="208" t="s">
        <v>135</v>
      </c>
      <c r="D203" s="208" t="s">
        <v>681</v>
      </c>
      <c r="E203" s="208"/>
      <c r="F203" s="217">
        <f t="shared" si="39"/>
        <v>20886862</v>
      </c>
      <c r="G203" s="217">
        <f t="shared" si="39"/>
        <v>20886862</v>
      </c>
      <c r="H203" s="217">
        <f t="shared" si="39"/>
        <v>20886862</v>
      </c>
    </row>
    <row r="204" spans="1:8" ht="15">
      <c r="A204" s="208" t="s">
        <v>474</v>
      </c>
      <c r="B204" s="223" t="s">
        <v>38</v>
      </c>
      <c r="C204" s="208" t="s">
        <v>135</v>
      </c>
      <c r="D204" s="208" t="s">
        <v>444</v>
      </c>
      <c r="E204" s="208"/>
      <c r="F204" s="217">
        <f t="shared" si="39"/>
        <v>20886862</v>
      </c>
      <c r="G204" s="217">
        <f t="shared" si="39"/>
        <v>20886862</v>
      </c>
      <c r="H204" s="217">
        <f t="shared" si="39"/>
        <v>20886862</v>
      </c>
    </row>
    <row r="205" spans="1:8" ht="30.75">
      <c r="A205" s="208" t="s">
        <v>475</v>
      </c>
      <c r="B205" s="223" t="s">
        <v>726</v>
      </c>
      <c r="C205" s="208" t="s">
        <v>135</v>
      </c>
      <c r="D205" s="208" t="s">
        <v>444</v>
      </c>
      <c r="E205" s="208" t="s">
        <v>703</v>
      </c>
      <c r="F205" s="217">
        <f t="shared" si="39"/>
        <v>20886862</v>
      </c>
      <c r="G205" s="217">
        <f t="shared" si="39"/>
        <v>20886862</v>
      </c>
      <c r="H205" s="217">
        <f t="shared" si="39"/>
        <v>20886862</v>
      </c>
    </row>
    <row r="206" spans="1:8" ht="46.5">
      <c r="A206" s="208" t="s">
        <v>476</v>
      </c>
      <c r="B206" s="223" t="s">
        <v>565</v>
      </c>
      <c r="C206" s="208" t="s">
        <v>135</v>
      </c>
      <c r="D206" s="208" t="s">
        <v>444</v>
      </c>
      <c r="E206" s="208" t="s">
        <v>561</v>
      </c>
      <c r="F206" s="220">
        <f>'№4 вед 2022-2024'!G477</f>
        <v>20886862</v>
      </c>
      <c r="G206" s="220">
        <f>'№4 вед 2022-2024'!H477</f>
        <v>20886862</v>
      </c>
      <c r="H206" s="220">
        <f>'№4 вед 2022-2024'!I477</f>
        <v>20886862</v>
      </c>
    </row>
    <row r="207" spans="1:8" ht="106.5" customHeight="1">
      <c r="A207" s="208" t="s">
        <v>477</v>
      </c>
      <c r="B207" s="223" t="s">
        <v>728</v>
      </c>
      <c r="C207" s="208" t="s">
        <v>136</v>
      </c>
      <c r="D207" s="208"/>
      <c r="E207" s="208"/>
      <c r="F207" s="217">
        <f aca="true" t="shared" si="40" ref="F207:H210">F208</f>
        <v>82942251</v>
      </c>
      <c r="G207" s="217">
        <f t="shared" si="40"/>
        <v>91444769</v>
      </c>
      <c r="H207" s="217">
        <f t="shared" si="40"/>
        <v>91250854</v>
      </c>
    </row>
    <row r="208" spans="1:8" ht="15">
      <c r="A208" s="208" t="s">
        <v>478</v>
      </c>
      <c r="B208" s="215" t="s">
        <v>356</v>
      </c>
      <c r="C208" s="208" t="s">
        <v>136</v>
      </c>
      <c r="D208" s="208" t="s">
        <v>681</v>
      </c>
      <c r="E208" s="208"/>
      <c r="F208" s="217">
        <f t="shared" si="40"/>
        <v>82942251</v>
      </c>
      <c r="G208" s="217">
        <f t="shared" si="40"/>
        <v>91444769</v>
      </c>
      <c r="H208" s="217">
        <f t="shared" si="40"/>
        <v>91250854</v>
      </c>
    </row>
    <row r="209" spans="1:8" ht="15">
      <c r="A209" s="208" t="s">
        <v>479</v>
      </c>
      <c r="B209" s="215" t="s">
        <v>382</v>
      </c>
      <c r="C209" s="208" t="s">
        <v>136</v>
      </c>
      <c r="D209" s="208" t="s">
        <v>624</v>
      </c>
      <c r="E209" s="208"/>
      <c r="F209" s="217">
        <f t="shared" si="40"/>
        <v>82942251</v>
      </c>
      <c r="G209" s="217">
        <f t="shared" si="40"/>
        <v>91444769</v>
      </c>
      <c r="H209" s="217">
        <f t="shared" si="40"/>
        <v>91250854</v>
      </c>
    </row>
    <row r="210" spans="1:8" ht="30.75">
      <c r="A210" s="208" t="s">
        <v>480</v>
      </c>
      <c r="B210" s="223" t="s">
        <v>726</v>
      </c>
      <c r="C210" s="208" t="s">
        <v>136</v>
      </c>
      <c r="D210" s="208" t="s">
        <v>624</v>
      </c>
      <c r="E210" s="208" t="s">
        <v>703</v>
      </c>
      <c r="F210" s="217">
        <f t="shared" si="40"/>
        <v>82942251</v>
      </c>
      <c r="G210" s="217">
        <f t="shared" si="40"/>
        <v>91444769</v>
      </c>
      <c r="H210" s="217">
        <f t="shared" si="40"/>
        <v>91250854</v>
      </c>
    </row>
    <row r="211" spans="1:8" ht="15">
      <c r="A211" s="208" t="s">
        <v>142</v>
      </c>
      <c r="B211" s="215" t="s">
        <v>314</v>
      </c>
      <c r="C211" s="208" t="s">
        <v>136</v>
      </c>
      <c r="D211" s="208" t="s">
        <v>624</v>
      </c>
      <c r="E211" s="208" t="s">
        <v>141</v>
      </c>
      <c r="F211" s="220">
        <f>'№4 вед 2022-2024'!G483</f>
        <v>82942251</v>
      </c>
      <c r="G211" s="220">
        <f>'№4 вед 2022-2024'!H483</f>
        <v>91444769</v>
      </c>
      <c r="H211" s="220">
        <f>'№4 вед 2022-2024'!I483</f>
        <v>91250854</v>
      </c>
    </row>
    <row r="212" spans="1:8" s="213" customFormat="1" ht="46.5">
      <c r="A212" s="208" t="s">
        <v>481</v>
      </c>
      <c r="B212" s="214" t="s">
        <v>911</v>
      </c>
      <c r="C212" s="211" t="s">
        <v>125</v>
      </c>
      <c r="D212" s="211"/>
      <c r="E212" s="211"/>
      <c r="F212" s="212">
        <f>F213</f>
        <v>673647</v>
      </c>
      <c r="G212" s="212">
        <f>G213</f>
        <v>673647</v>
      </c>
      <c r="H212" s="212">
        <f>H213</f>
        <v>673647</v>
      </c>
    </row>
    <row r="213" spans="1:8" ht="86.25" customHeight="1">
      <c r="A213" s="208" t="s">
        <v>482</v>
      </c>
      <c r="B213" s="226" t="s">
        <v>912</v>
      </c>
      <c r="C213" s="216" t="s">
        <v>126</v>
      </c>
      <c r="D213" s="208"/>
      <c r="E213" s="208"/>
      <c r="F213" s="217">
        <f aca="true" t="shared" si="41" ref="F213:H216">F214</f>
        <v>673647</v>
      </c>
      <c r="G213" s="217">
        <f t="shared" si="41"/>
        <v>673647</v>
      </c>
      <c r="H213" s="217">
        <f t="shared" si="41"/>
        <v>673647</v>
      </c>
    </row>
    <row r="214" spans="1:8" ht="63" customHeight="1">
      <c r="A214" s="208" t="s">
        <v>483</v>
      </c>
      <c r="B214" s="215" t="s">
        <v>3</v>
      </c>
      <c r="C214" s="216" t="s">
        <v>126</v>
      </c>
      <c r="D214" s="208" t="s">
        <v>329</v>
      </c>
      <c r="E214" s="208"/>
      <c r="F214" s="217">
        <f t="shared" si="41"/>
        <v>673647</v>
      </c>
      <c r="G214" s="217">
        <f t="shared" si="41"/>
        <v>673647</v>
      </c>
      <c r="H214" s="217">
        <f t="shared" si="41"/>
        <v>673647</v>
      </c>
    </row>
    <row r="215" spans="1:8" ht="30.75">
      <c r="A215" s="208" t="s">
        <v>484</v>
      </c>
      <c r="B215" s="215" t="s">
        <v>27</v>
      </c>
      <c r="C215" s="216" t="s">
        <v>126</v>
      </c>
      <c r="D215" s="208" t="s">
        <v>346</v>
      </c>
      <c r="E215" s="208"/>
      <c r="F215" s="217">
        <f t="shared" si="41"/>
        <v>673647</v>
      </c>
      <c r="G215" s="217">
        <f t="shared" si="41"/>
        <v>673647</v>
      </c>
      <c r="H215" s="217">
        <f t="shared" si="41"/>
        <v>673647</v>
      </c>
    </row>
    <row r="216" spans="1:8" ht="15">
      <c r="A216" s="208" t="s">
        <v>485</v>
      </c>
      <c r="B216" s="219" t="s">
        <v>691</v>
      </c>
      <c r="C216" s="216" t="s">
        <v>126</v>
      </c>
      <c r="D216" s="208" t="s">
        <v>346</v>
      </c>
      <c r="E216" s="208" t="s">
        <v>9</v>
      </c>
      <c r="F216" s="217">
        <f t="shared" si="41"/>
        <v>673647</v>
      </c>
      <c r="G216" s="217">
        <f t="shared" si="41"/>
        <v>673647</v>
      </c>
      <c r="H216" s="217">
        <f t="shared" si="41"/>
        <v>673647</v>
      </c>
    </row>
    <row r="217" spans="1:8" ht="46.5">
      <c r="A217" s="208" t="s">
        <v>486</v>
      </c>
      <c r="B217" s="223" t="s">
        <v>679</v>
      </c>
      <c r="C217" s="216" t="s">
        <v>126</v>
      </c>
      <c r="D217" s="208" t="s">
        <v>346</v>
      </c>
      <c r="E217" s="208" t="s">
        <v>281</v>
      </c>
      <c r="F217" s="220">
        <f>'№4 вед 2022-2024'!G446</f>
        <v>673647</v>
      </c>
      <c r="G217" s="220">
        <f>'№4 вед 2022-2024'!H446</f>
        <v>673647</v>
      </c>
      <c r="H217" s="220">
        <f>'№4 вед 2022-2024'!I446</f>
        <v>673647</v>
      </c>
    </row>
    <row r="218" spans="1:8" s="213" customFormat="1" ht="30.75">
      <c r="A218" s="208" t="s">
        <v>487</v>
      </c>
      <c r="B218" s="210" t="s">
        <v>670</v>
      </c>
      <c r="C218" s="228" t="s">
        <v>127</v>
      </c>
      <c r="D218" s="211"/>
      <c r="E218" s="211"/>
      <c r="F218" s="212">
        <f>F219</f>
        <v>8174212</v>
      </c>
      <c r="G218" s="212">
        <f>G219</f>
        <v>5928964</v>
      </c>
      <c r="H218" s="212">
        <f>H219</f>
        <v>5578076</v>
      </c>
    </row>
    <row r="219" spans="1:8" ht="78">
      <c r="A219" s="208" t="s">
        <v>488</v>
      </c>
      <c r="B219" s="226" t="s">
        <v>671</v>
      </c>
      <c r="C219" s="216" t="s">
        <v>128</v>
      </c>
      <c r="D219" s="208"/>
      <c r="E219" s="208"/>
      <c r="F219" s="217">
        <f>F220+F224+F228</f>
        <v>8174212</v>
      </c>
      <c r="G219" s="217">
        <f>G220+G224+G228</f>
        <v>5928964</v>
      </c>
      <c r="H219" s="217">
        <f>H220+H224+H228</f>
        <v>5578076</v>
      </c>
    </row>
    <row r="220" spans="1:8" ht="62.25">
      <c r="A220" s="208" t="s">
        <v>489</v>
      </c>
      <c r="B220" s="215" t="s">
        <v>3</v>
      </c>
      <c r="C220" s="216" t="s">
        <v>128</v>
      </c>
      <c r="D220" s="208" t="s">
        <v>329</v>
      </c>
      <c r="E220" s="208"/>
      <c r="F220" s="217">
        <f aca="true" t="shared" si="42" ref="F220:H222">F221</f>
        <v>6536441</v>
      </c>
      <c r="G220" s="217">
        <f t="shared" si="42"/>
        <v>5373030</v>
      </c>
      <c r="H220" s="217">
        <f t="shared" si="42"/>
        <v>5009610</v>
      </c>
    </row>
    <row r="221" spans="1:8" ht="30.75">
      <c r="A221" s="208" t="s">
        <v>490</v>
      </c>
      <c r="B221" s="215" t="s">
        <v>27</v>
      </c>
      <c r="C221" s="216" t="s">
        <v>128</v>
      </c>
      <c r="D221" s="208" t="s">
        <v>346</v>
      </c>
      <c r="E221" s="208"/>
      <c r="F221" s="217">
        <f t="shared" si="42"/>
        <v>6536441</v>
      </c>
      <c r="G221" s="217">
        <f t="shared" si="42"/>
        <v>5373030</v>
      </c>
      <c r="H221" s="217">
        <f t="shared" si="42"/>
        <v>5009610</v>
      </c>
    </row>
    <row r="222" spans="1:8" ht="15">
      <c r="A222" s="208" t="s">
        <v>491</v>
      </c>
      <c r="B222" s="219" t="s">
        <v>691</v>
      </c>
      <c r="C222" s="216" t="s">
        <v>128</v>
      </c>
      <c r="D222" s="208" t="s">
        <v>346</v>
      </c>
      <c r="E222" s="208" t="s">
        <v>9</v>
      </c>
      <c r="F222" s="217">
        <f t="shared" si="42"/>
        <v>6536441</v>
      </c>
      <c r="G222" s="217">
        <f t="shared" si="42"/>
        <v>5373030</v>
      </c>
      <c r="H222" s="217">
        <f t="shared" si="42"/>
        <v>5009610</v>
      </c>
    </row>
    <row r="223" spans="1:8" ht="46.5">
      <c r="A223" s="208" t="s">
        <v>492</v>
      </c>
      <c r="B223" s="223" t="s">
        <v>679</v>
      </c>
      <c r="C223" s="216" t="s">
        <v>128</v>
      </c>
      <c r="D223" s="208" t="s">
        <v>346</v>
      </c>
      <c r="E223" s="208" t="s">
        <v>281</v>
      </c>
      <c r="F223" s="220">
        <f>'№4 вед 2022-2024'!G450</f>
        <v>6536441</v>
      </c>
      <c r="G223" s="220">
        <f>'№4 вед 2022-2024'!H450</f>
        <v>5373030</v>
      </c>
      <c r="H223" s="220">
        <f>'№4 вед 2022-2024'!I450</f>
        <v>5009610</v>
      </c>
    </row>
    <row r="224" spans="1:8" ht="46.5">
      <c r="A224" s="208" t="s">
        <v>493</v>
      </c>
      <c r="B224" s="215" t="s">
        <v>913</v>
      </c>
      <c r="C224" s="216" t="s">
        <v>128</v>
      </c>
      <c r="D224" s="208" t="s">
        <v>142</v>
      </c>
      <c r="E224" s="208"/>
      <c r="F224" s="217">
        <f aca="true" t="shared" si="43" ref="F224:H226">F225</f>
        <v>1632771</v>
      </c>
      <c r="G224" s="217">
        <f t="shared" si="43"/>
        <v>550934</v>
      </c>
      <c r="H224" s="217">
        <f t="shared" si="43"/>
        <v>563466</v>
      </c>
    </row>
    <row r="225" spans="1:8" ht="30.75">
      <c r="A225" s="208" t="s">
        <v>494</v>
      </c>
      <c r="B225" s="215" t="s">
        <v>379</v>
      </c>
      <c r="C225" s="216" t="s">
        <v>128</v>
      </c>
      <c r="D225" s="208" t="s">
        <v>694</v>
      </c>
      <c r="E225" s="208"/>
      <c r="F225" s="217">
        <f t="shared" si="43"/>
        <v>1632771</v>
      </c>
      <c r="G225" s="217">
        <f t="shared" si="43"/>
        <v>550934</v>
      </c>
      <c r="H225" s="217">
        <f t="shared" si="43"/>
        <v>563466</v>
      </c>
    </row>
    <row r="226" spans="1:8" ht="15">
      <c r="A226" s="208" t="s">
        <v>495</v>
      </c>
      <c r="B226" s="219" t="s">
        <v>691</v>
      </c>
      <c r="C226" s="216" t="s">
        <v>128</v>
      </c>
      <c r="D226" s="208" t="s">
        <v>694</v>
      </c>
      <c r="E226" s="208" t="s">
        <v>9</v>
      </c>
      <c r="F226" s="217">
        <f t="shared" si="43"/>
        <v>1632771</v>
      </c>
      <c r="G226" s="217">
        <f t="shared" si="43"/>
        <v>550934</v>
      </c>
      <c r="H226" s="217">
        <f t="shared" si="43"/>
        <v>563466</v>
      </c>
    </row>
    <row r="227" spans="1:8" ht="46.5">
      <c r="A227" s="208" t="s">
        <v>496</v>
      </c>
      <c r="B227" s="223" t="s">
        <v>679</v>
      </c>
      <c r="C227" s="216" t="s">
        <v>128</v>
      </c>
      <c r="D227" s="208" t="s">
        <v>694</v>
      </c>
      <c r="E227" s="208" t="s">
        <v>281</v>
      </c>
      <c r="F227" s="220">
        <f>'№4 вед 2022-2024'!G452</f>
        <v>1632771</v>
      </c>
      <c r="G227" s="220">
        <f>'№4 вед 2022-2024'!H452</f>
        <v>550934</v>
      </c>
      <c r="H227" s="220">
        <f>'№4 вед 2022-2024'!I452</f>
        <v>563466</v>
      </c>
    </row>
    <row r="228" spans="1:8" ht="15">
      <c r="A228" s="208" t="s">
        <v>497</v>
      </c>
      <c r="B228" s="215" t="s">
        <v>30</v>
      </c>
      <c r="C228" s="216" t="s">
        <v>128</v>
      </c>
      <c r="D228" s="208" t="s">
        <v>29</v>
      </c>
      <c r="E228" s="208"/>
      <c r="F228" s="217">
        <f aca="true" t="shared" si="44" ref="F228:H230">F229</f>
        <v>5000</v>
      </c>
      <c r="G228" s="217">
        <f t="shared" si="44"/>
        <v>5000</v>
      </c>
      <c r="H228" s="217">
        <f t="shared" si="44"/>
        <v>5000</v>
      </c>
    </row>
    <row r="229" spans="1:8" ht="15">
      <c r="A229" s="208" t="s">
        <v>498</v>
      </c>
      <c r="B229" s="215" t="s">
        <v>31</v>
      </c>
      <c r="C229" s="216" t="s">
        <v>128</v>
      </c>
      <c r="D229" s="208" t="s">
        <v>28</v>
      </c>
      <c r="E229" s="208"/>
      <c r="F229" s="217">
        <f t="shared" si="44"/>
        <v>5000</v>
      </c>
      <c r="G229" s="217">
        <f t="shared" si="44"/>
        <v>5000</v>
      </c>
      <c r="H229" s="217">
        <f t="shared" si="44"/>
        <v>5000</v>
      </c>
    </row>
    <row r="230" spans="1:8" ht="15">
      <c r="A230" s="208" t="s">
        <v>499</v>
      </c>
      <c r="B230" s="219" t="s">
        <v>691</v>
      </c>
      <c r="C230" s="216" t="s">
        <v>128</v>
      </c>
      <c r="D230" s="208" t="s">
        <v>28</v>
      </c>
      <c r="E230" s="208" t="s">
        <v>9</v>
      </c>
      <c r="F230" s="217">
        <f t="shared" si="44"/>
        <v>5000</v>
      </c>
      <c r="G230" s="217">
        <f t="shared" si="44"/>
        <v>5000</v>
      </c>
      <c r="H230" s="217">
        <f t="shared" si="44"/>
        <v>5000</v>
      </c>
    </row>
    <row r="231" spans="1:8" ht="46.5">
      <c r="A231" s="208" t="s">
        <v>500</v>
      </c>
      <c r="B231" s="223" t="s">
        <v>679</v>
      </c>
      <c r="C231" s="216" t="s">
        <v>128</v>
      </c>
      <c r="D231" s="208" t="s">
        <v>28</v>
      </c>
      <c r="E231" s="208" t="s">
        <v>281</v>
      </c>
      <c r="F231" s="220">
        <f>'№4 вед 2022-2024'!G454</f>
        <v>5000</v>
      </c>
      <c r="G231" s="220">
        <f>'№4 вед 2022-2024'!H454</f>
        <v>5000</v>
      </c>
      <c r="H231" s="220">
        <f>'№4 вед 2022-2024'!I454</f>
        <v>5000</v>
      </c>
    </row>
    <row r="232" spans="1:8" s="213" customFormat="1" ht="30.75">
      <c r="A232" s="208" t="s">
        <v>501</v>
      </c>
      <c r="B232" s="210" t="s">
        <v>967</v>
      </c>
      <c r="C232" s="211" t="s">
        <v>61</v>
      </c>
      <c r="D232" s="211"/>
      <c r="E232" s="211"/>
      <c r="F232" s="212">
        <f>F233+F249+F260+F287+F302</f>
        <v>92233898</v>
      </c>
      <c r="G232" s="212">
        <f>G233+G249+G260+G287+G302</f>
        <v>82351632</v>
      </c>
      <c r="H232" s="212">
        <f>H233+H249+H260+H287+H302</f>
        <v>98093232</v>
      </c>
    </row>
    <row r="233" spans="1:8" s="213" customFormat="1" ht="15">
      <c r="A233" s="208" t="s">
        <v>502</v>
      </c>
      <c r="B233" s="210" t="s">
        <v>546</v>
      </c>
      <c r="C233" s="211" t="s">
        <v>97</v>
      </c>
      <c r="D233" s="211"/>
      <c r="E233" s="211"/>
      <c r="F233" s="212">
        <f>F234+F244+F239</f>
        <v>15867023</v>
      </c>
      <c r="G233" s="212">
        <f>G234+G244+G239</f>
        <v>12614480</v>
      </c>
      <c r="H233" s="212">
        <f>H234+H244+H239</f>
        <v>11750570</v>
      </c>
    </row>
    <row r="234" spans="1:8" ht="62.25">
      <c r="A234" s="208" t="s">
        <v>503</v>
      </c>
      <c r="B234" s="215" t="s">
        <v>970</v>
      </c>
      <c r="C234" s="216" t="s">
        <v>98</v>
      </c>
      <c r="D234" s="208"/>
      <c r="E234" s="208"/>
      <c r="F234" s="217">
        <f aca="true" t="shared" si="45" ref="F234:H237">F235</f>
        <v>15194443</v>
      </c>
      <c r="G234" s="217">
        <f t="shared" si="45"/>
        <v>12229580</v>
      </c>
      <c r="H234" s="217">
        <f t="shared" si="45"/>
        <v>11365670</v>
      </c>
    </row>
    <row r="235" spans="1:8" ht="30.75">
      <c r="A235" s="208" t="s">
        <v>504</v>
      </c>
      <c r="B235" s="215" t="s">
        <v>322</v>
      </c>
      <c r="C235" s="216" t="s">
        <v>98</v>
      </c>
      <c r="D235" s="208" t="s">
        <v>605</v>
      </c>
      <c r="E235" s="208"/>
      <c r="F235" s="217">
        <f t="shared" si="45"/>
        <v>15194443</v>
      </c>
      <c r="G235" s="217">
        <f t="shared" si="45"/>
        <v>12229580</v>
      </c>
      <c r="H235" s="217">
        <f t="shared" si="45"/>
        <v>11365670</v>
      </c>
    </row>
    <row r="236" spans="1:8" ht="15">
      <c r="A236" s="208" t="s">
        <v>505</v>
      </c>
      <c r="B236" s="215" t="s">
        <v>323</v>
      </c>
      <c r="C236" s="216" t="s">
        <v>98</v>
      </c>
      <c r="D236" s="208" t="s">
        <v>606</v>
      </c>
      <c r="E236" s="208"/>
      <c r="F236" s="217">
        <f t="shared" si="45"/>
        <v>15194443</v>
      </c>
      <c r="G236" s="217">
        <f t="shared" si="45"/>
        <v>12229580</v>
      </c>
      <c r="H236" s="217">
        <f t="shared" si="45"/>
        <v>11365670</v>
      </c>
    </row>
    <row r="237" spans="1:8" ht="15">
      <c r="A237" s="208" t="s">
        <v>506</v>
      </c>
      <c r="B237" s="229" t="s">
        <v>585</v>
      </c>
      <c r="C237" s="216" t="s">
        <v>98</v>
      </c>
      <c r="D237" s="208" t="s">
        <v>606</v>
      </c>
      <c r="E237" s="208" t="s">
        <v>13</v>
      </c>
      <c r="F237" s="217">
        <f t="shared" si="45"/>
        <v>15194443</v>
      </c>
      <c r="G237" s="217">
        <f t="shared" si="45"/>
        <v>12229580</v>
      </c>
      <c r="H237" s="217">
        <f t="shared" si="45"/>
        <v>11365670</v>
      </c>
    </row>
    <row r="238" spans="1:8" ht="15">
      <c r="A238" s="208" t="s">
        <v>507</v>
      </c>
      <c r="B238" s="219" t="s">
        <v>311</v>
      </c>
      <c r="C238" s="216" t="s">
        <v>98</v>
      </c>
      <c r="D238" s="208" t="s">
        <v>606</v>
      </c>
      <c r="E238" s="208" t="s">
        <v>289</v>
      </c>
      <c r="F238" s="220">
        <f>'№4 вед 2022-2024'!G255</f>
        <v>15194443</v>
      </c>
      <c r="G238" s="220">
        <f>'№4 вед 2022-2024'!H255</f>
        <v>12229580</v>
      </c>
      <c r="H238" s="220">
        <f>'№4 вед 2022-2024'!I255</f>
        <v>11365670</v>
      </c>
    </row>
    <row r="239" spans="1:8" ht="63" customHeight="1">
      <c r="A239" s="208" t="s">
        <v>508</v>
      </c>
      <c r="B239" s="215" t="s">
        <v>1499</v>
      </c>
      <c r="C239" s="216" t="s">
        <v>1498</v>
      </c>
      <c r="D239" s="208"/>
      <c r="E239" s="208"/>
      <c r="F239" s="217">
        <f aca="true" t="shared" si="46" ref="F239:H242">F240</f>
        <v>287680</v>
      </c>
      <c r="G239" s="217">
        <f t="shared" si="46"/>
        <v>0</v>
      </c>
      <c r="H239" s="217">
        <f t="shared" si="46"/>
        <v>0</v>
      </c>
    </row>
    <row r="240" spans="1:8" ht="30.75">
      <c r="A240" s="208" t="s">
        <v>509</v>
      </c>
      <c r="B240" s="215" t="s">
        <v>322</v>
      </c>
      <c r="C240" s="216" t="s">
        <v>1498</v>
      </c>
      <c r="D240" s="208" t="s">
        <v>605</v>
      </c>
      <c r="E240" s="208"/>
      <c r="F240" s="217">
        <f t="shared" si="46"/>
        <v>287680</v>
      </c>
      <c r="G240" s="217">
        <f t="shared" si="46"/>
        <v>0</v>
      </c>
      <c r="H240" s="217">
        <f t="shared" si="46"/>
        <v>0</v>
      </c>
    </row>
    <row r="241" spans="1:8" ht="15">
      <c r="A241" s="208" t="s">
        <v>510</v>
      </c>
      <c r="B241" s="215" t="s">
        <v>323</v>
      </c>
      <c r="C241" s="216" t="s">
        <v>1498</v>
      </c>
      <c r="D241" s="208" t="s">
        <v>606</v>
      </c>
      <c r="E241" s="208"/>
      <c r="F241" s="217">
        <f t="shared" si="46"/>
        <v>287680</v>
      </c>
      <c r="G241" s="217">
        <f t="shared" si="46"/>
        <v>0</v>
      </c>
      <c r="H241" s="217">
        <f t="shared" si="46"/>
        <v>0</v>
      </c>
    </row>
    <row r="242" spans="1:8" ht="15">
      <c r="A242" s="208" t="s">
        <v>511</v>
      </c>
      <c r="B242" s="229" t="s">
        <v>585</v>
      </c>
      <c r="C242" s="216" t="s">
        <v>1498</v>
      </c>
      <c r="D242" s="208" t="s">
        <v>606</v>
      </c>
      <c r="E242" s="208" t="s">
        <v>13</v>
      </c>
      <c r="F242" s="217">
        <f t="shared" si="46"/>
        <v>287680</v>
      </c>
      <c r="G242" s="217">
        <f t="shared" si="46"/>
        <v>0</v>
      </c>
      <c r="H242" s="217">
        <f t="shared" si="46"/>
        <v>0</v>
      </c>
    </row>
    <row r="243" spans="1:8" ht="15">
      <c r="A243" s="208" t="s">
        <v>512</v>
      </c>
      <c r="B243" s="219" t="s">
        <v>311</v>
      </c>
      <c r="C243" s="216" t="s">
        <v>1498</v>
      </c>
      <c r="D243" s="208" t="s">
        <v>606</v>
      </c>
      <c r="E243" s="208" t="s">
        <v>289</v>
      </c>
      <c r="F243" s="220">
        <f>'№4 вед 2022-2024'!G256</f>
        <v>287680</v>
      </c>
      <c r="G243" s="220">
        <f>'№4 вед 2022-2024'!H256</f>
        <v>0</v>
      </c>
      <c r="H243" s="220">
        <f>'№4 вед 2022-2024'!I256</f>
        <v>0</v>
      </c>
    </row>
    <row r="244" spans="1:8" ht="63" customHeight="1">
      <c r="A244" s="208" t="s">
        <v>508</v>
      </c>
      <c r="B244" s="215" t="s">
        <v>1085</v>
      </c>
      <c r="C244" s="216" t="s">
        <v>1084</v>
      </c>
      <c r="D244" s="208"/>
      <c r="E244" s="208"/>
      <c r="F244" s="217">
        <f aca="true" t="shared" si="47" ref="F244:H247">F245</f>
        <v>384900</v>
      </c>
      <c r="G244" s="217">
        <f t="shared" si="47"/>
        <v>384900</v>
      </c>
      <c r="H244" s="217">
        <f t="shared" si="47"/>
        <v>384900</v>
      </c>
    </row>
    <row r="245" spans="1:8" ht="30.75">
      <c r="A245" s="208" t="s">
        <v>509</v>
      </c>
      <c r="B245" s="215" t="s">
        <v>322</v>
      </c>
      <c r="C245" s="216" t="s">
        <v>1084</v>
      </c>
      <c r="D245" s="208" t="s">
        <v>605</v>
      </c>
      <c r="E245" s="208"/>
      <c r="F245" s="217">
        <f t="shared" si="47"/>
        <v>384900</v>
      </c>
      <c r="G245" s="217">
        <f t="shared" si="47"/>
        <v>384900</v>
      </c>
      <c r="H245" s="217">
        <f t="shared" si="47"/>
        <v>384900</v>
      </c>
    </row>
    <row r="246" spans="1:8" ht="15">
      <c r="A246" s="208" t="s">
        <v>510</v>
      </c>
      <c r="B246" s="215" t="s">
        <v>323</v>
      </c>
      <c r="C246" s="216" t="s">
        <v>1084</v>
      </c>
      <c r="D246" s="208" t="s">
        <v>606</v>
      </c>
      <c r="E246" s="208"/>
      <c r="F246" s="217">
        <f t="shared" si="47"/>
        <v>384900</v>
      </c>
      <c r="G246" s="217">
        <f t="shared" si="47"/>
        <v>384900</v>
      </c>
      <c r="H246" s="217">
        <f t="shared" si="47"/>
        <v>384900</v>
      </c>
    </row>
    <row r="247" spans="1:8" ht="15">
      <c r="A247" s="208" t="s">
        <v>511</v>
      </c>
      <c r="B247" s="229" t="s">
        <v>585</v>
      </c>
      <c r="C247" s="216" t="s">
        <v>1084</v>
      </c>
      <c r="D247" s="208" t="s">
        <v>606</v>
      </c>
      <c r="E247" s="208" t="s">
        <v>13</v>
      </c>
      <c r="F247" s="217">
        <f t="shared" si="47"/>
        <v>384900</v>
      </c>
      <c r="G247" s="217">
        <f t="shared" si="47"/>
        <v>384900</v>
      </c>
      <c r="H247" s="217">
        <f t="shared" si="47"/>
        <v>384900</v>
      </c>
    </row>
    <row r="248" spans="1:8" ht="15">
      <c r="A248" s="208" t="s">
        <v>512</v>
      </c>
      <c r="B248" s="219" t="s">
        <v>311</v>
      </c>
      <c r="C248" s="216" t="s">
        <v>1084</v>
      </c>
      <c r="D248" s="208" t="s">
        <v>606</v>
      </c>
      <c r="E248" s="208" t="s">
        <v>289</v>
      </c>
      <c r="F248" s="220">
        <f>'№4 вед 2022-2024'!G261</f>
        <v>384900</v>
      </c>
      <c r="G248" s="220">
        <f>'№4 вед 2022-2024'!H261</f>
        <v>384900</v>
      </c>
      <c r="H248" s="220">
        <f>'№4 вед 2022-2024'!I261</f>
        <v>384900</v>
      </c>
    </row>
    <row r="249" spans="1:8" s="213" customFormat="1" ht="30.75">
      <c r="A249" s="208" t="s">
        <v>513</v>
      </c>
      <c r="B249" s="224" t="s">
        <v>545</v>
      </c>
      <c r="C249" s="211" t="s">
        <v>99</v>
      </c>
      <c r="D249" s="211"/>
      <c r="E249" s="211"/>
      <c r="F249" s="212">
        <f>F250+F255</f>
        <v>44813406</v>
      </c>
      <c r="G249" s="212">
        <f>G250+G255</f>
        <v>44445584</v>
      </c>
      <c r="H249" s="212">
        <f>H250+H255</f>
        <v>44277764</v>
      </c>
    </row>
    <row r="250" spans="1:8" ht="56.25" customHeight="1">
      <c r="A250" s="208" t="s">
        <v>514</v>
      </c>
      <c r="B250" s="215" t="s">
        <v>971</v>
      </c>
      <c r="C250" s="216" t="s">
        <v>100</v>
      </c>
      <c r="D250" s="208"/>
      <c r="E250" s="208"/>
      <c r="F250" s="217">
        <f aca="true" t="shared" si="48" ref="F250:H253">F251</f>
        <v>2712702</v>
      </c>
      <c r="G250" s="217">
        <f t="shared" si="48"/>
        <v>2344880</v>
      </c>
      <c r="H250" s="217">
        <f t="shared" si="48"/>
        <v>2177060</v>
      </c>
    </row>
    <row r="251" spans="1:8" ht="30.75">
      <c r="A251" s="208" t="s">
        <v>515</v>
      </c>
      <c r="B251" s="215" t="s">
        <v>322</v>
      </c>
      <c r="C251" s="216" t="s">
        <v>100</v>
      </c>
      <c r="D251" s="208" t="s">
        <v>605</v>
      </c>
      <c r="E251" s="208"/>
      <c r="F251" s="217">
        <f t="shared" si="48"/>
        <v>2712702</v>
      </c>
      <c r="G251" s="217">
        <f t="shared" si="48"/>
        <v>2344880</v>
      </c>
      <c r="H251" s="217">
        <f t="shared" si="48"/>
        <v>2177060</v>
      </c>
    </row>
    <row r="252" spans="1:8" ht="15">
      <c r="A252" s="208" t="s">
        <v>516</v>
      </c>
      <c r="B252" s="215" t="s">
        <v>323</v>
      </c>
      <c r="C252" s="216" t="s">
        <v>100</v>
      </c>
      <c r="D252" s="208" t="s">
        <v>606</v>
      </c>
      <c r="E252" s="208"/>
      <c r="F252" s="217">
        <f t="shared" si="48"/>
        <v>2712702</v>
      </c>
      <c r="G252" s="217">
        <f t="shared" si="48"/>
        <v>2344880</v>
      </c>
      <c r="H252" s="217">
        <f t="shared" si="48"/>
        <v>2177060</v>
      </c>
    </row>
    <row r="253" spans="1:8" ht="15">
      <c r="A253" s="208" t="s">
        <v>517</v>
      </c>
      <c r="B253" s="229" t="s">
        <v>585</v>
      </c>
      <c r="C253" s="216" t="s">
        <v>100</v>
      </c>
      <c r="D253" s="208" t="s">
        <v>606</v>
      </c>
      <c r="E253" s="208" t="s">
        <v>13</v>
      </c>
      <c r="F253" s="217">
        <f t="shared" si="48"/>
        <v>2712702</v>
      </c>
      <c r="G253" s="217">
        <f t="shared" si="48"/>
        <v>2344880</v>
      </c>
      <c r="H253" s="217">
        <f t="shared" si="48"/>
        <v>2177060</v>
      </c>
    </row>
    <row r="254" spans="1:8" ht="15">
      <c r="A254" s="208" t="s">
        <v>518</v>
      </c>
      <c r="B254" s="219" t="s">
        <v>311</v>
      </c>
      <c r="C254" s="216" t="s">
        <v>100</v>
      </c>
      <c r="D254" s="208" t="s">
        <v>606</v>
      </c>
      <c r="E254" s="208" t="s">
        <v>289</v>
      </c>
      <c r="F254" s="220">
        <f>'№4 вед 2022-2024'!G265</f>
        <v>2712702</v>
      </c>
      <c r="G254" s="220">
        <f>'№4 вед 2022-2024'!H265</f>
        <v>2344880</v>
      </c>
      <c r="H254" s="220">
        <f>'№4 вед 2022-2024'!I265</f>
        <v>2177060</v>
      </c>
    </row>
    <row r="255" spans="1:8" ht="171">
      <c r="A255" s="208" t="s">
        <v>519</v>
      </c>
      <c r="B255" s="223" t="s">
        <v>972</v>
      </c>
      <c r="C255" s="208" t="s">
        <v>781</v>
      </c>
      <c r="D255" s="208"/>
      <c r="E255" s="208"/>
      <c r="F255" s="220">
        <f aca="true" t="shared" si="49" ref="F255:H258">F256</f>
        <v>42100704</v>
      </c>
      <c r="G255" s="220">
        <f t="shared" si="49"/>
        <v>42100704</v>
      </c>
      <c r="H255" s="220">
        <f t="shared" si="49"/>
        <v>42100704</v>
      </c>
    </row>
    <row r="256" spans="1:8" ht="30.75">
      <c r="A256" s="208" t="s">
        <v>694</v>
      </c>
      <c r="B256" s="215" t="s">
        <v>322</v>
      </c>
      <c r="C256" s="208" t="s">
        <v>781</v>
      </c>
      <c r="D256" s="208" t="s">
        <v>605</v>
      </c>
      <c r="E256" s="208"/>
      <c r="F256" s="220">
        <f t="shared" si="49"/>
        <v>42100704</v>
      </c>
      <c r="G256" s="220">
        <f t="shared" si="49"/>
        <v>42100704</v>
      </c>
      <c r="H256" s="220">
        <f t="shared" si="49"/>
        <v>42100704</v>
      </c>
    </row>
    <row r="257" spans="1:8" ht="15">
      <c r="A257" s="208" t="s">
        <v>520</v>
      </c>
      <c r="B257" s="215" t="s">
        <v>323</v>
      </c>
      <c r="C257" s="208" t="s">
        <v>781</v>
      </c>
      <c r="D257" s="208" t="s">
        <v>606</v>
      </c>
      <c r="E257" s="208"/>
      <c r="F257" s="220">
        <f t="shared" si="49"/>
        <v>42100704</v>
      </c>
      <c r="G257" s="220">
        <f t="shared" si="49"/>
        <v>42100704</v>
      </c>
      <c r="H257" s="220">
        <f t="shared" si="49"/>
        <v>42100704</v>
      </c>
    </row>
    <row r="258" spans="1:8" ht="15">
      <c r="A258" s="208" t="s">
        <v>521</v>
      </c>
      <c r="B258" s="229" t="s">
        <v>585</v>
      </c>
      <c r="C258" s="208" t="s">
        <v>781</v>
      </c>
      <c r="D258" s="208" t="s">
        <v>606</v>
      </c>
      <c r="E258" s="208" t="s">
        <v>13</v>
      </c>
      <c r="F258" s="220">
        <f t="shared" si="49"/>
        <v>42100704</v>
      </c>
      <c r="G258" s="220">
        <f t="shared" si="49"/>
        <v>42100704</v>
      </c>
      <c r="H258" s="220">
        <f t="shared" si="49"/>
        <v>42100704</v>
      </c>
    </row>
    <row r="259" spans="1:8" ht="15">
      <c r="A259" s="208" t="s">
        <v>522</v>
      </c>
      <c r="B259" s="219" t="s">
        <v>311</v>
      </c>
      <c r="C259" s="208" t="s">
        <v>781</v>
      </c>
      <c r="D259" s="208" t="s">
        <v>606</v>
      </c>
      <c r="E259" s="208" t="s">
        <v>289</v>
      </c>
      <c r="F259" s="220">
        <f>'№4 вед 2022-2024'!G268</f>
        <v>42100704</v>
      </c>
      <c r="G259" s="220">
        <f>'№4 вед 2022-2024'!H268</f>
        <v>42100704</v>
      </c>
      <c r="H259" s="220">
        <f>'№4 вед 2022-2024'!I268</f>
        <v>42100704</v>
      </c>
    </row>
    <row r="260" spans="1:8" s="213" customFormat="1" ht="25.5" customHeight="1">
      <c r="A260" s="208" t="s">
        <v>523</v>
      </c>
      <c r="B260" s="210" t="s">
        <v>725</v>
      </c>
      <c r="C260" s="211" t="s">
        <v>101</v>
      </c>
      <c r="D260" s="211"/>
      <c r="E260" s="211"/>
      <c r="F260" s="212">
        <f>F261+F274</f>
        <v>30764631</v>
      </c>
      <c r="G260" s="212">
        <f>G261+G274</f>
        <v>24502730</v>
      </c>
      <c r="H260" s="212">
        <f>H261+H274</f>
        <v>41276060</v>
      </c>
    </row>
    <row r="261" spans="1:8" ht="78">
      <c r="A261" s="208" t="s">
        <v>524</v>
      </c>
      <c r="B261" s="226" t="s">
        <v>973</v>
      </c>
      <c r="C261" s="216" t="s">
        <v>102</v>
      </c>
      <c r="D261" s="208"/>
      <c r="E261" s="208"/>
      <c r="F261" s="217">
        <f>F262+F266+F270</f>
        <v>3677067</v>
      </c>
      <c r="G261" s="217">
        <f>G262+G266+G270</f>
        <v>2985375</v>
      </c>
      <c r="H261" s="217">
        <f>H262+H266+H270</f>
        <v>2793395</v>
      </c>
    </row>
    <row r="262" spans="1:8" ht="62.25">
      <c r="A262" s="208" t="s">
        <v>525</v>
      </c>
      <c r="B262" s="215" t="s">
        <v>3</v>
      </c>
      <c r="C262" s="216" t="s">
        <v>102</v>
      </c>
      <c r="D262" s="208" t="s">
        <v>329</v>
      </c>
      <c r="E262" s="208"/>
      <c r="F262" s="217">
        <f aca="true" t="shared" si="50" ref="F262:H264">F263</f>
        <v>3331902</v>
      </c>
      <c r="G262" s="217">
        <f t="shared" si="50"/>
        <v>2648600</v>
      </c>
      <c r="H262" s="217">
        <f t="shared" si="50"/>
        <v>2465300</v>
      </c>
    </row>
    <row r="263" spans="1:8" ht="30.75">
      <c r="A263" s="208" t="s">
        <v>526</v>
      </c>
      <c r="B263" s="215" t="s">
        <v>27</v>
      </c>
      <c r="C263" s="216" t="s">
        <v>102</v>
      </c>
      <c r="D263" s="208" t="s">
        <v>346</v>
      </c>
      <c r="E263" s="208"/>
      <c r="F263" s="217">
        <f t="shared" si="50"/>
        <v>3331902</v>
      </c>
      <c r="G263" s="217">
        <f t="shared" si="50"/>
        <v>2648600</v>
      </c>
      <c r="H263" s="217">
        <f t="shared" si="50"/>
        <v>2465300</v>
      </c>
    </row>
    <row r="264" spans="1:8" ht="15">
      <c r="A264" s="208" t="s">
        <v>744</v>
      </c>
      <c r="B264" s="229" t="s">
        <v>585</v>
      </c>
      <c r="C264" s="216" t="s">
        <v>102</v>
      </c>
      <c r="D264" s="208" t="s">
        <v>346</v>
      </c>
      <c r="E264" s="208" t="s">
        <v>13</v>
      </c>
      <c r="F264" s="217">
        <f t="shared" si="50"/>
        <v>3331902</v>
      </c>
      <c r="G264" s="217">
        <f t="shared" si="50"/>
        <v>2648600</v>
      </c>
      <c r="H264" s="217">
        <f t="shared" si="50"/>
        <v>2465300</v>
      </c>
    </row>
    <row r="265" spans="1:8" ht="15">
      <c r="A265" s="208" t="s">
        <v>745</v>
      </c>
      <c r="B265" s="219" t="s">
        <v>586</v>
      </c>
      <c r="C265" s="216" t="s">
        <v>102</v>
      </c>
      <c r="D265" s="208" t="s">
        <v>346</v>
      </c>
      <c r="E265" s="208" t="s">
        <v>376</v>
      </c>
      <c r="F265" s="220">
        <f>'№4 вед 2022-2024'!G278</f>
        <v>3331902</v>
      </c>
      <c r="G265" s="220">
        <f>'№4 вед 2022-2024'!H278</f>
        <v>2648600</v>
      </c>
      <c r="H265" s="220">
        <f>'№4 вед 2022-2024'!I278</f>
        <v>2465300</v>
      </c>
    </row>
    <row r="266" spans="1:8" ht="46.5">
      <c r="A266" s="208" t="s">
        <v>746</v>
      </c>
      <c r="B266" s="215" t="s">
        <v>913</v>
      </c>
      <c r="C266" s="216" t="s">
        <v>102</v>
      </c>
      <c r="D266" s="208" t="s">
        <v>142</v>
      </c>
      <c r="E266" s="208"/>
      <c r="F266" s="217">
        <f aca="true" t="shared" si="51" ref="F266:H268">F267</f>
        <v>341350</v>
      </c>
      <c r="G266" s="217">
        <f t="shared" si="51"/>
        <v>332960</v>
      </c>
      <c r="H266" s="217">
        <f t="shared" si="51"/>
        <v>324280</v>
      </c>
    </row>
    <row r="267" spans="1:8" ht="30.75">
      <c r="A267" s="208" t="s">
        <v>747</v>
      </c>
      <c r="B267" s="215" t="s">
        <v>379</v>
      </c>
      <c r="C267" s="216" t="s">
        <v>102</v>
      </c>
      <c r="D267" s="208" t="s">
        <v>694</v>
      </c>
      <c r="E267" s="208"/>
      <c r="F267" s="217">
        <f t="shared" si="51"/>
        <v>341350</v>
      </c>
      <c r="G267" s="217">
        <f t="shared" si="51"/>
        <v>332960</v>
      </c>
      <c r="H267" s="217">
        <f t="shared" si="51"/>
        <v>324280</v>
      </c>
    </row>
    <row r="268" spans="1:8" ht="15">
      <c r="A268" s="208" t="s">
        <v>748</v>
      </c>
      <c r="B268" s="229" t="s">
        <v>585</v>
      </c>
      <c r="C268" s="216" t="s">
        <v>102</v>
      </c>
      <c r="D268" s="208" t="s">
        <v>694</v>
      </c>
      <c r="E268" s="208" t="s">
        <v>13</v>
      </c>
      <c r="F268" s="217">
        <f t="shared" si="51"/>
        <v>341350</v>
      </c>
      <c r="G268" s="217">
        <f t="shared" si="51"/>
        <v>332960</v>
      </c>
      <c r="H268" s="217">
        <f t="shared" si="51"/>
        <v>324280</v>
      </c>
    </row>
    <row r="269" spans="1:8" ht="15">
      <c r="A269" s="208" t="s">
        <v>749</v>
      </c>
      <c r="B269" s="219" t="s">
        <v>586</v>
      </c>
      <c r="C269" s="216" t="s">
        <v>102</v>
      </c>
      <c r="D269" s="208" t="s">
        <v>694</v>
      </c>
      <c r="E269" s="208" t="s">
        <v>376</v>
      </c>
      <c r="F269" s="220">
        <f>'№4 вед 2022-2024'!G280</f>
        <v>341350</v>
      </c>
      <c r="G269" s="220">
        <f>'№4 вед 2022-2024'!H280</f>
        <v>332960</v>
      </c>
      <c r="H269" s="220">
        <f>'№4 вед 2022-2024'!I280</f>
        <v>324280</v>
      </c>
    </row>
    <row r="270" spans="1:8" ht="15">
      <c r="A270" s="208" t="s">
        <v>750</v>
      </c>
      <c r="B270" s="215" t="s">
        <v>30</v>
      </c>
      <c r="C270" s="216" t="s">
        <v>102</v>
      </c>
      <c r="D270" s="208" t="s">
        <v>29</v>
      </c>
      <c r="E270" s="208"/>
      <c r="F270" s="217">
        <f aca="true" t="shared" si="52" ref="F270:H272">F271</f>
        <v>3815</v>
      </c>
      <c r="G270" s="217">
        <f t="shared" si="52"/>
        <v>3815</v>
      </c>
      <c r="H270" s="217">
        <f t="shared" si="52"/>
        <v>3815</v>
      </c>
    </row>
    <row r="271" spans="1:8" ht="15">
      <c r="A271" s="208" t="s">
        <v>751</v>
      </c>
      <c r="B271" s="215" t="s">
        <v>31</v>
      </c>
      <c r="C271" s="216" t="s">
        <v>102</v>
      </c>
      <c r="D271" s="208" t="s">
        <v>28</v>
      </c>
      <c r="E271" s="208"/>
      <c r="F271" s="217">
        <f t="shared" si="52"/>
        <v>3815</v>
      </c>
      <c r="G271" s="217">
        <f t="shared" si="52"/>
        <v>3815</v>
      </c>
      <c r="H271" s="217">
        <f t="shared" si="52"/>
        <v>3815</v>
      </c>
    </row>
    <row r="272" spans="1:8" ht="15">
      <c r="A272" s="208" t="s">
        <v>752</v>
      </c>
      <c r="B272" s="229" t="s">
        <v>585</v>
      </c>
      <c r="C272" s="216" t="s">
        <v>102</v>
      </c>
      <c r="D272" s="208" t="s">
        <v>28</v>
      </c>
      <c r="E272" s="208" t="s">
        <v>13</v>
      </c>
      <c r="F272" s="217">
        <f t="shared" si="52"/>
        <v>3815</v>
      </c>
      <c r="G272" s="217">
        <f t="shared" si="52"/>
        <v>3815</v>
      </c>
      <c r="H272" s="217">
        <f t="shared" si="52"/>
        <v>3815</v>
      </c>
    </row>
    <row r="273" spans="1:8" ht="15">
      <c r="A273" s="208" t="s">
        <v>753</v>
      </c>
      <c r="B273" s="219" t="s">
        <v>586</v>
      </c>
      <c r="C273" s="216" t="s">
        <v>102</v>
      </c>
      <c r="D273" s="208" t="s">
        <v>28</v>
      </c>
      <c r="E273" s="208" t="s">
        <v>376</v>
      </c>
      <c r="F273" s="220">
        <f>'№4 вед 2022-2024'!G282</f>
        <v>3815</v>
      </c>
      <c r="G273" s="220">
        <f>'№4 вед 2022-2024'!H282</f>
        <v>3815</v>
      </c>
      <c r="H273" s="220">
        <f>'№4 вед 2022-2024'!I282</f>
        <v>3815</v>
      </c>
    </row>
    <row r="274" spans="1:8" ht="78">
      <c r="A274" s="208" t="s">
        <v>754</v>
      </c>
      <c r="B274" s="215" t="s">
        <v>974</v>
      </c>
      <c r="C274" s="216" t="s">
        <v>103</v>
      </c>
      <c r="D274" s="208"/>
      <c r="E274" s="208"/>
      <c r="F274" s="217">
        <f>F275+F279+F283</f>
        <v>27087564</v>
      </c>
      <c r="G274" s="217">
        <f>G275+G279+G283</f>
        <v>21517355</v>
      </c>
      <c r="H274" s="217">
        <f>H275+H279+H283</f>
        <v>38482665</v>
      </c>
    </row>
    <row r="275" spans="1:8" ht="62.25">
      <c r="A275" s="208" t="s">
        <v>1212</v>
      </c>
      <c r="B275" s="215" t="s">
        <v>3</v>
      </c>
      <c r="C275" s="216" t="s">
        <v>103</v>
      </c>
      <c r="D275" s="208" t="s">
        <v>329</v>
      </c>
      <c r="E275" s="208"/>
      <c r="F275" s="217">
        <f aca="true" t="shared" si="53" ref="F275:H277">F276</f>
        <v>24263228</v>
      </c>
      <c r="G275" s="217">
        <f t="shared" si="53"/>
        <v>20261140</v>
      </c>
      <c r="H275" s="217">
        <f t="shared" si="53"/>
        <v>37266150</v>
      </c>
    </row>
    <row r="276" spans="1:8" ht="15">
      <c r="A276" s="208" t="s">
        <v>1213</v>
      </c>
      <c r="B276" s="215" t="s">
        <v>4</v>
      </c>
      <c r="C276" s="216" t="s">
        <v>103</v>
      </c>
      <c r="D276" s="208" t="s">
        <v>338</v>
      </c>
      <c r="E276" s="208"/>
      <c r="F276" s="217">
        <f t="shared" si="53"/>
        <v>24263228</v>
      </c>
      <c r="G276" s="217">
        <f t="shared" si="53"/>
        <v>20261140</v>
      </c>
      <c r="H276" s="217">
        <f t="shared" si="53"/>
        <v>37266150</v>
      </c>
    </row>
    <row r="277" spans="1:8" ht="15">
      <c r="A277" s="208" t="s">
        <v>1127</v>
      </c>
      <c r="B277" s="229" t="s">
        <v>585</v>
      </c>
      <c r="C277" s="216" t="s">
        <v>103</v>
      </c>
      <c r="D277" s="208" t="s">
        <v>338</v>
      </c>
      <c r="E277" s="208" t="s">
        <v>13</v>
      </c>
      <c r="F277" s="217">
        <f t="shared" si="53"/>
        <v>24263228</v>
      </c>
      <c r="G277" s="217">
        <f t="shared" si="53"/>
        <v>20261140</v>
      </c>
      <c r="H277" s="217">
        <f t="shared" si="53"/>
        <v>37266150</v>
      </c>
    </row>
    <row r="278" spans="1:8" ht="15">
      <c r="A278" s="208" t="s">
        <v>1128</v>
      </c>
      <c r="B278" s="219" t="s">
        <v>586</v>
      </c>
      <c r="C278" s="216" t="s">
        <v>103</v>
      </c>
      <c r="D278" s="208" t="s">
        <v>338</v>
      </c>
      <c r="E278" s="208" t="s">
        <v>376</v>
      </c>
      <c r="F278" s="220">
        <f>'№4 вед 2022-2024'!G285</f>
        <v>24263228</v>
      </c>
      <c r="G278" s="220">
        <f>'№4 вед 2022-2024'!H285</f>
        <v>20261140</v>
      </c>
      <c r="H278" s="220">
        <f>'№4 вед 2022-2024'!I285</f>
        <v>37266150</v>
      </c>
    </row>
    <row r="279" spans="1:8" ht="46.5">
      <c r="A279" s="208" t="s">
        <v>1129</v>
      </c>
      <c r="B279" s="215" t="s">
        <v>913</v>
      </c>
      <c r="C279" s="216" t="s">
        <v>103</v>
      </c>
      <c r="D279" s="208" t="s">
        <v>142</v>
      </c>
      <c r="E279" s="208"/>
      <c r="F279" s="220">
        <f aca="true" t="shared" si="54" ref="F279:H281">F280</f>
        <v>2724521</v>
      </c>
      <c r="G279" s="220">
        <f t="shared" si="54"/>
        <v>1156400</v>
      </c>
      <c r="H279" s="220">
        <f t="shared" si="54"/>
        <v>1116700</v>
      </c>
    </row>
    <row r="280" spans="1:8" ht="30.75">
      <c r="A280" s="208" t="s">
        <v>1130</v>
      </c>
      <c r="B280" s="215" t="s">
        <v>379</v>
      </c>
      <c r="C280" s="216" t="s">
        <v>103</v>
      </c>
      <c r="D280" s="208" t="s">
        <v>694</v>
      </c>
      <c r="E280" s="208"/>
      <c r="F280" s="220">
        <f t="shared" si="54"/>
        <v>2724521</v>
      </c>
      <c r="G280" s="220">
        <f t="shared" si="54"/>
        <v>1156400</v>
      </c>
      <c r="H280" s="220">
        <f t="shared" si="54"/>
        <v>1116700</v>
      </c>
    </row>
    <row r="281" spans="1:8" ht="15">
      <c r="A281" s="208" t="s">
        <v>1442</v>
      </c>
      <c r="B281" s="229" t="s">
        <v>585</v>
      </c>
      <c r="C281" s="216" t="s">
        <v>103</v>
      </c>
      <c r="D281" s="208" t="s">
        <v>694</v>
      </c>
      <c r="E281" s="208" t="s">
        <v>13</v>
      </c>
      <c r="F281" s="220">
        <f t="shared" si="54"/>
        <v>2724521</v>
      </c>
      <c r="G281" s="220">
        <f t="shared" si="54"/>
        <v>1156400</v>
      </c>
      <c r="H281" s="220">
        <f t="shared" si="54"/>
        <v>1116700</v>
      </c>
    </row>
    <row r="282" spans="1:8" ht="15">
      <c r="A282" s="208" t="s">
        <v>1443</v>
      </c>
      <c r="B282" s="219" t="s">
        <v>586</v>
      </c>
      <c r="C282" s="216" t="s">
        <v>103</v>
      </c>
      <c r="D282" s="208" t="s">
        <v>694</v>
      </c>
      <c r="E282" s="208" t="s">
        <v>376</v>
      </c>
      <c r="F282" s="220">
        <f>'№4 вед 2022-2024'!G287</f>
        <v>2724521</v>
      </c>
      <c r="G282" s="220">
        <f>'№4 вед 2022-2024'!H287</f>
        <v>1156400</v>
      </c>
      <c r="H282" s="220">
        <f>'№4 вед 2022-2024'!I287</f>
        <v>1116700</v>
      </c>
    </row>
    <row r="283" spans="1:8" ht="15">
      <c r="A283" s="208" t="s">
        <v>1214</v>
      </c>
      <c r="B283" s="215" t="s">
        <v>30</v>
      </c>
      <c r="C283" s="216" t="s">
        <v>103</v>
      </c>
      <c r="D283" s="208" t="s">
        <v>29</v>
      </c>
      <c r="E283" s="208"/>
      <c r="F283" s="220">
        <f>F284</f>
        <v>99815</v>
      </c>
      <c r="G283" s="220">
        <f>G284</f>
        <v>99815</v>
      </c>
      <c r="H283" s="220">
        <f>H284</f>
        <v>99815</v>
      </c>
    </row>
    <row r="284" spans="1:8" ht="15">
      <c r="A284" s="208" t="s">
        <v>1215</v>
      </c>
      <c r="B284" s="215" t="s">
        <v>31</v>
      </c>
      <c r="C284" s="216" t="s">
        <v>103</v>
      </c>
      <c r="D284" s="208" t="s">
        <v>28</v>
      </c>
      <c r="E284" s="208"/>
      <c r="F284" s="220">
        <f aca="true" t="shared" si="55" ref="F284:H285">F285</f>
        <v>99815</v>
      </c>
      <c r="G284" s="220">
        <f t="shared" si="55"/>
        <v>99815</v>
      </c>
      <c r="H284" s="220">
        <f t="shared" si="55"/>
        <v>99815</v>
      </c>
    </row>
    <row r="285" spans="1:8" ht="15">
      <c r="A285" s="208" t="s">
        <v>1010</v>
      </c>
      <c r="B285" s="229" t="s">
        <v>585</v>
      </c>
      <c r="C285" s="216" t="s">
        <v>103</v>
      </c>
      <c r="D285" s="208" t="s">
        <v>28</v>
      </c>
      <c r="E285" s="208" t="s">
        <v>13</v>
      </c>
      <c r="F285" s="220">
        <f t="shared" si="55"/>
        <v>99815</v>
      </c>
      <c r="G285" s="220">
        <f t="shared" si="55"/>
        <v>99815</v>
      </c>
      <c r="H285" s="220">
        <f t="shared" si="55"/>
        <v>99815</v>
      </c>
    </row>
    <row r="286" spans="1:8" ht="15">
      <c r="A286" s="208" t="s">
        <v>1011</v>
      </c>
      <c r="B286" s="219" t="s">
        <v>586</v>
      </c>
      <c r="C286" s="216" t="s">
        <v>103</v>
      </c>
      <c r="D286" s="208" t="s">
        <v>28</v>
      </c>
      <c r="E286" s="208" t="s">
        <v>376</v>
      </c>
      <c r="F286" s="220">
        <f>'№4 вед 2022-2024'!G289</f>
        <v>99815</v>
      </c>
      <c r="G286" s="220">
        <f>'№4 вед 2022-2024'!H289</f>
        <v>99815</v>
      </c>
      <c r="H286" s="220">
        <f>'№4 вед 2022-2024'!I289</f>
        <v>99815</v>
      </c>
    </row>
    <row r="287" spans="1:8" s="213" customFormat="1" ht="30.75">
      <c r="A287" s="208" t="s">
        <v>1012</v>
      </c>
      <c r="B287" s="230" t="s">
        <v>541</v>
      </c>
      <c r="C287" s="211" t="s">
        <v>62</v>
      </c>
      <c r="D287" s="211"/>
      <c r="E287" s="211"/>
      <c r="F287" s="212">
        <f>F288+F297</f>
        <v>768838</v>
      </c>
      <c r="G287" s="212">
        <f>G288+G297</f>
        <v>768838</v>
      </c>
      <c r="H287" s="212">
        <f>H288+H297</f>
        <v>768838</v>
      </c>
    </row>
    <row r="288" spans="1:8" ht="69" customHeight="1">
      <c r="A288" s="208" t="s">
        <v>1013</v>
      </c>
      <c r="B288" s="215" t="s">
        <v>969</v>
      </c>
      <c r="C288" s="208" t="s">
        <v>68</v>
      </c>
      <c r="D288" s="208"/>
      <c r="E288" s="208"/>
      <c r="F288" s="217">
        <f>F289+F293</f>
        <v>45900</v>
      </c>
      <c r="G288" s="217">
        <f>G289+G293</f>
        <v>45900</v>
      </c>
      <c r="H288" s="217">
        <f>H289+H293</f>
        <v>45900</v>
      </c>
    </row>
    <row r="289" spans="1:8" ht="62.25">
      <c r="A289" s="208" t="s">
        <v>1014</v>
      </c>
      <c r="B289" s="215" t="s">
        <v>3</v>
      </c>
      <c r="C289" s="208" t="s">
        <v>68</v>
      </c>
      <c r="D289" s="208" t="s">
        <v>329</v>
      </c>
      <c r="E289" s="208"/>
      <c r="F289" s="217">
        <f aca="true" t="shared" si="56" ref="F289:H291">F290</f>
        <v>37300</v>
      </c>
      <c r="G289" s="217">
        <f t="shared" si="56"/>
        <v>37300</v>
      </c>
      <c r="H289" s="217">
        <f t="shared" si="56"/>
        <v>37300</v>
      </c>
    </row>
    <row r="290" spans="1:8" ht="30.75">
      <c r="A290" s="208" t="s">
        <v>755</v>
      </c>
      <c r="B290" s="215" t="s">
        <v>27</v>
      </c>
      <c r="C290" s="208" t="s">
        <v>68</v>
      </c>
      <c r="D290" s="208" t="s">
        <v>346</v>
      </c>
      <c r="E290" s="208"/>
      <c r="F290" s="217">
        <f t="shared" si="56"/>
        <v>37300</v>
      </c>
      <c r="G290" s="217">
        <f t="shared" si="56"/>
        <v>37300</v>
      </c>
      <c r="H290" s="217">
        <f t="shared" si="56"/>
        <v>37300</v>
      </c>
    </row>
    <row r="291" spans="1:8" ht="15">
      <c r="A291" s="208" t="s">
        <v>1131</v>
      </c>
      <c r="B291" s="219" t="s">
        <v>691</v>
      </c>
      <c r="C291" s="208" t="s">
        <v>68</v>
      </c>
      <c r="D291" s="208" t="s">
        <v>346</v>
      </c>
      <c r="E291" s="208" t="s">
        <v>9</v>
      </c>
      <c r="F291" s="217">
        <f t="shared" si="56"/>
        <v>37300</v>
      </c>
      <c r="G291" s="217">
        <f t="shared" si="56"/>
        <v>37300</v>
      </c>
      <c r="H291" s="217">
        <f t="shared" si="56"/>
        <v>37300</v>
      </c>
    </row>
    <row r="292" spans="1:8" ht="15">
      <c r="A292" s="208" t="s">
        <v>1132</v>
      </c>
      <c r="B292" s="223" t="s">
        <v>165</v>
      </c>
      <c r="C292" s="208" t="s">
        <v>68</v>
      </c>
      <c r="D292" s="208" t="s">
        <v>346</v>
      </c>
      <c r="E292" s="208" t="s">
        <v>584</v>
      </c>
      <c r="F292" s="220">
        <f>'№4 вед 2022-2024'!G79</f>
        <v>37300</v>
      </c>
      <c r="G292" s="220">
        <f>'№4 вед 2022-2024'!H79</f>
        <v>37300</v>
      </c>
      <c r="H292" s="220">
        <f>'№4 вед 2022-2024'!I79</f>
        <v>37300</v>
      </c>
    </row>
    <row r="293" spans="1:8" ht="46.5">
      <c r="A293" s="208" t="s">
        <v>1133</v>
      </c>
      <c r="B293" s="215" t="s">
        <v>913</v>
      </c>
      <c r="C293" s="208" t="s">
        <v>68</v>
      </c>
      <c r="D293" s="208" t="s">
        <v>142</v>
      </c>
      <c r="E293" s="208"/>
      <c r="F293" s="217">
        <f aca="true" t="shared" si="57" ref="F293:H295">F294</f>
        <v>8600</v>
      </c>
      <c r="G293" s="217">
        <f t="shared" si="57"/>
        <v>8600</v>
      </c>
      <c r="H293" s="217">
        <f t="shared" si="57"/>
        <v>8600</v>
      </c>
    </row>
    <row r="294" spans="1:8" ht="30.75">
      <c r="A294" s="208" t="s">
        <v>756</v>
      </c>
      <c r="B294" s="215" t="s">
        <v>379</v>
      </c>
      <c r="C294" s="208" t="s">
        <v>68</v>
      </c>
      <c r="D294" s="208" t="s">
        <v>694</v>
      </c>
      <c r="E294" s="208"/>
      <c r="F294" s="217">
        <f t="shared" si="57"/>
        <v>8600</v>
      </c>
      <c r="G294" s="217">
        <f t="shared" si="57"/>
        <v>8600</v>
      </c>
      <c r="H294" s="217">
        <f t="shared" si="57"/>
        <v>8600</v>
      </c>
    </row>
    <row r="295" spans="1:8" ht="15">
      <c r="A295" s="208" t="s">
        <v>757</v>
      </c>
      <c r="B295" s="219" t="s">
        <v>691</v>
      </c>
      <c r="C295" s="208" t="s">
        <v>68</v>
      </c>
      <c r="D295" s="208" t="s">
        <v>694</v>
      </c>
      <c r="E295" s="208" t="s">
        <v>9</v>
      </c>
      <c r="F295" s="217">
        <f t="shared" si="57"/>
        <v>8600</v>
      </c>
      <c r="G295" s="217">
        <f t="shared" si="57"/>
        <v>8600</v>
      </c>
      <c r="H295" s="217">
        <f t="shared" si="57"/>
        <v>8600</v>
      </c>
    </row>
    <row r="296" spans="1:8" ht="15">
      <c r="A296" s="208" t="s">
        <v>758</v>
      </c>
      <c r="B296" s="223" t="s">
        <v>165</v>
      </c>
      <c r="C296" s="208" t="s">
        <v>68</v>
      </c>
      <c r="D296" s="208" t="s">
        <v>694</v>
      </c>
      <c r="E296" s="208" t="s">
        <v>584</v>
      </c>
      <c r="F296" s="220">
        <f>'№4 вед 2022-2024'!G81</f>
        <v>8600</v>
      </c>
      <c r="G296" s="220">
        <f>'№4 вед 2022-2024'!H81</f>
        <v>8600</v>
      </c>
      <c r="H296" s="220">
        <f>'№4 вед 2022-2024'!I81</f>
        <v>8600</v>
      </c>
    </row>
    <row r="297" spans="1:8" ht="57.75" customHeight="1">
      <c r="A297" s="208" t="s">
        <v>759</v>
      </c>
      <c r="B297" s="223" t="s">
        <v>968</v>
      </c>
      <c r="C297" s="208" t="s">
        <v>50</v>
      </c>
      <c r="D297" s="208"/>
      <c r="E297" s="208"/>
      <c r="F297" s="217">
        <f aca="true" t="shared" si="58" ref="F297:H300">F298</f>
        <v>722938</v>
      </c>
      <c r="G297" s="217">
        <f t="shared" si="58"/>
        <v>722938</v>
      </c>
      <c r="H297" s="217">
        <f t="shared" si="58"/>
        <v>722938</v>
      </c>
    </row>
    <row r="298" spans="1:8" ht="62.25">
      <c r="A298" s="208" t="s">
        <v>760</v>
      </c>
      <c r="B298" s="215" t="s">
        <v>3</v>
      </c>
      <c r="C298" s="208" t="s">
        <v>50</v>
      </c>
      <c r="D298" s="208" t="s">
        <v>329</v>
      </c>
      <c r="E298" s="208"/>
      <c r="F298" s="217">
        <f t="shared" si="58"/>
        <v>722938</v>
      </c>
      <c r="G298" s="217">
        <f t="shared" si="58"/>
        <v>722938</v>
      </c>
      <c r="H298" s="217">
        <f t="shared" si="58"/>
        <v>722938</v>
      </c>
    </row>
    <row r="299" spans="1:8" ht="30.75">
      <c r="A299" s="208" t="s">
        <v>761</v>
      </c>
      <c r="B299" s="215" t="s">
        <v>27</v>
      </c>
      <c r="C299" s="208" t="s">
        <v>50</v>
      </c>
      <c r="D299" s="208" t="s">
        <v>346</v>
      </c>
      <c r="E299" s="208"/>
      <c r="F299" s="217">
        <f t="shared" si="58"/>
        <v>722938</v>
      </c>
      <c r="G299" s="217">
        <f t="shared" si="58"/>
        <v>722938</v>
      </c>
      <c r="H299" s="217">
        <f t="shared" si="58"/>
        <v>722938</v>
      </c>
    </row>
    <row r="300" spans="1:8" ht="15">
      <c r="A300" s="208" t="s">
        <v>1134</v>
      </c>
      <c r="B300" s="219" t="s">
        <v>691</v>
      </c>
      <c r="C300" s="208" t="s">
        <v>50</v>
      </c>
      <c r="D300" s="208" t="s">
        <v>346</v>
      </c>
      <c r="E300" s="208" t="s">
        <v>9</v>
      </c>
      <c r="F300" s="217">
        <f t="shared" si="58"/>
        <v>722938</v>
      </c>
      <c r="G300" s="217">
        <f t="shared" si="58"/>
        <v>722938</v>
      </c>
      <c r="H300" s="217">
        <f t="shared" si="58"/>
        <v>722938</v>
      </c>
    </row>
    <row r="301" spans="1:8" ht="46.5" customHeight="1">
      <c r="A301" s="208" t="s">
        <v>1135</v>
      </c>
      <c r="B301" s="223" t="s">
        <v>534</v>
      </c>
      <c r="C301" s="208" t="s">
        <v>50</v>
      </c>
      <c r="D301" s="208" t="s">
        <v>346</v>
      </c>
      <c r="E301" s="208" t="s">
        <v>280</v>
      </c>
      <c r="F301" s="220">
        <f>'№4 вед 2022-2024'!G40</f>
        <v>722938</v>
      </c>
      <c r="G301" s="220">
        <f>'№4 вед 2022-2024'!H40</f>
        <v>722938</v>
      </c>
      <c r="H301" s="220">
        <f>'№4 вед 2022-2024'!I40</f>
        <v>722938</v>
      </c>
    </row>
    <row r="302" spans="1:8" ht="46.5" customHeight="1">
      <c r="A302" s="208" t="s">
        <v>1136</v>
      </c>
      <c r="B302" s="215" t="s">
        <v>1471</v>
      </c>
      <c r="C302" s="208" t="s">
        <v>1470</v>
      </c>
      <c r="D302" s="208"/>
      <c r="E302" s="208"/>
      <c r="F302" s="220">
        <f aca="true" t="shared" si="59" ref="F302:H303">F303</f>
        <v>20000</v>
      </c>
      <c r="G302" s="220">
        <f t="shared" si="59"/>
        <v>20000</v>
      </c>
      <c r="H302" s="220">
        <f t="shared" si="59"/>
        <v>20000</v>
      </c>
    </row>
    <row r="303" spans="1:8" ht="83.25" customHeight="1">
      <c r="A303" s="208" t="s">
        <v>1137</v>
      </c>
      <c r="B303" s="215" t="s">
        <v>1472</v>
      </c>
      <c r="C303" s="208" t="s">
        <v>828</v>
      </c>
      <c r="D303" s="208"/>
      <c r="E303" s="208"/>
      <c r="F303" s="220">
        <f t="shared" si="59"/>
        <v>20000</v>
      </c>
      <c r="G303" s="220">
        <f t="shared" si="59"/>
        <v>20000</v>
      </c>
      <c r="H303" s="220">
        <f t="shared" si="59"/>
        <v>20000</v>
      </c>
    </row>
    <row r="304" spans="1:8" ht="30.75">
      <c r="A304" s="208" t="s">
        <v>1138</v>
      </c>
      <c r="B304" s="215" t="s">
        <v>322</v>
      </c>
      <c r="C304" s="208" t="s">
        <v>828</v>
      </c>
      <c r="D304" s="208" t="s">
        <v>605</v>
      </c>
      <c r="E304" s="208"/>
      <c r="F304" s="220">
        <f aca="true" t="shared" si="60" ref="F304:H306">F305</f>
        <v>20000</v>
      </c>
      <c r="G304" s="220">
        <f t="shared" si="60"/>
        <v>20000</v>
      </c>
      <c r="H304" s="220">
        <f t="shared" si="60"/>
        <v>20000</v>
      </c>
    </row>
    <row r="305" spans="1:8" ht="15">
      <c r="A305" s="208" t="s">
        <v>1139</v>
      </c>
      <c r="B305" s="215" t="s">
        <v>323</v>
      </c>
      <c r="C305" s="208" t="s">
        <v>828</v>
      </c>
      <c r="D305" s="208" t="s">
        <v>606</v>
      </c>
      <c r="E305" s="208"/>
      <c r="F305" s="220">
        <f t="shared" si="60"/>
        <v>20000</v>
      </c>
      <c r="G305" s="220">
        <f t="shared" si="60"/>
        <v>20000</v>
      </c>
      <c r="H305" s="220">
        <f t="shared" si="60"/>
        <v>20000</v>
      </c>
    </row>
    <row r="306" spans="1:8" ht="15">
      <c r="A306" s="208" t="s">
        <v>1140</v>
      </c>
      <c r="B306" s="229" t="s">
        <v>585</v>
      </c>
      <c r="C306" s="208" t="s">
        <v>828</v>
      </c>
      <c r="D306" s="208" t="s">
        <v>606</v>
      </c>
      <c r="E306" s="208" t="s">
        <v>13</v>
      </c>
      <c r="F306" s="220">
        <f t="shared" si="60"/>
        <v>20000</v>
      </c>
      <c r="G306" s="220">
        <f t="shared" si="60"/>
        <v>20000</v>
      </c>
      <c r="H306" s="220">
        <f t="shared" si="60"/>
        <v>20000</v>
      </c>
    </row>
    <row r="307" spans="1:8" ht="15">
      <c r="A307" s="208" t="s">
        <v>1141</v>
      </c>
      <c r="B307" s="219" t="s">
        <v>311</v>
      </c>
      <c r="C307" s="208" t="s">
        <v>828</v>
      </c>
      <c r="D307" s="208" t="s">
        <v>606</v>
      </c>
      <c r="E307" s="208" t="s">
        <v>289</v>
      </c>
      <c r="F307" s="220">
        <f>'№4 вед 2022-2024'!G272</f>
        <v>20000</v>
      </c>
      <c r="G307" s="220">
        <f>'№4 вед 2022-2024'!H272</f>
        <v>20000</v>
      </c>
      <c r="H307" s="220">
        <f>'№4 вед 2022-2024'!I272</f>
        <v>20000</v>
      </c>
    </row>
    <row r="308" spans="1:8" s="213" customFormat="1" ht="30.75">
      <c r="A308" s="208" t="s">
        <v>1142</v>
      </c>
      <c r="B308" s="210" t="s">
        <v>276</v>
      </c>
      <c r="C308" s="211" t="s">
        <v>104</v>
      </c>
      <c r="D308" s="211"/>
      <c r="E308" s="211"/>
      <c r="F308" s="231">
        <f>F309+F320</f>
        <v>4669476</v>
      </c>
      <c r="G308" s="231">
        <f>G309+G320</f>
        <v>4787900</v>
      </c>
      <c r="H308" s="231">
        <f>H309+H320</f>
        <v>4606500</v>
      </c>
    </row>
    <row r="309" spans="1:8" s="213" customFormat="1" ht="30.75">
      <c r="A309" s="208" t="s">
        <v>166</v>
      </c>
      <c r="B309" s="210" t="s">
        <v>929</v>
      </c>
      <c r="C309" s="228" t="s">
        <v>930</v>
      </c>
      <c r="D309" s="211"/>
      <c r="E309" s="211"/>
      <c r="F309" s="231">
        <f>F310+F315</f>
        <v>2010000</v>
      </c>
      <c r="G309" s="231">
        <f>G310+G315</f>
        <v>2010000</v>
      </c>
      <c r="H309" s="231">
        <f>H310+H315</f>
        <v>2010000</v>
      </c>
    </row>
    <row r="310" spans="1:8" ht="108.75">
      <c r="A310" s="208" t="s">
        <v>167</v>
      </c>
      <c r="B310" s="215" t="s">
        <v>966</v>
      </c>
      <c r="C310" s="216" t="s">
        <v>965</v>
      </c>
      <c r="D310" s="216"/>
      <c r="E310" s="208"/>
      <c r="F310" s="220">
        <f aca="true" t="shared" si="61" ref="F310:H313">F311</f>
        <v>936000</v>
      </c>
      <c r="G310" s="220">
        <f t="shared" si="61"/>
        <v>936000</v>
      </c>
      <c r="H310" s="220">
        <f t="shared" si="61"/>
        <v>936000</v>
      </c>
    </row>
    <row r="311" spans="1:8" ht="30.75">
      <c r="A311" s="208" t="s">
        <v>168</v>
      </c>
      <c r="B311" s="215" t="s">
        <v>322</v>
      </c>
      <c r="C311" s="216" t="s">
        <v>965</v>
      </c>
      <c r="D311" s="216" t="s">
        <v>605</v>
      </c>
      <c r="E311" s="208"/>
      <c r="F311" s="220">
        <f t="shared" si="61"/>
        <v>936000</v>
      </c>
      <c r="G311" s="220">
        <f t="shared" si="61"/>
        <v>936000</v>
      </c>
      <c r="H311" s="220">
        <f t="shared" si="61"/>
        <v>936000</v>
      </c>
    </row>
    <row r="312" spans="1:8" ht="15">
      <c r="A312" s="208" t="s">
        <v>169</v>
      </c>
      <c r="B312" s="215" t="s">
        <v>323</v>
      </c>
      <c r="C312" s="216" t="s">
        <v>965</v>
      </c>
      <c r="D312" s="216" t="s">
        <v>606</v>
      </c>
      <c r="E312" s="208"/>
      <c r="F312" s="220">
        <f t="shared" si="61"/>
        <v>936000</v>
      </c>
      <c r="G312" s="220">
        <f t="shared" si="61"/>
        <v>936000</v>
      </c>
      <c r="H312" s="220">
        <f t="shared" si="61"/>
        <v>936000</v>
      </c>
    </row>
    <row r="313" spans="1:8" ht="15">
      <c r="A313" s="208" t="s">
        <v>1143</v>
      </c>
      <c r="B313" s="219" t="s">
        <v>277</v>
      </c>
      <c r="C313" s="216" t="s">
        <v>965</v>
      </c>
      <c r="D313" s="216" t="s">
        <v>606</v>
      </c>
      <c r="E313" s="208" t="s">
        <v>15</v>
      </c>
      <c r="F313" s="220">
        <f t="shared" si="61"/>
        <v>936000</v>
      </c>
      <c r="G313" s="220">
        <f t="shared" si="61"/>
        <v>936000</v>
      </c>
      <c r="H313" s="220">
        <f t="shared" si="61"/>
        <v>936000</v>
      </c>
    </row>
    <row r="314" spans="1:8" ht="15">
      <c r="A314" s="208" t="s">
        <v>1144</v>
      </c>
      <c r="B314" s="219" t="s">
        <v>383</v>
      </c>
      <c r="C314" s="216" t="s">
        <v>965</v>
      </c>
      <c r="D314" s="216" t="s">
        <v>606</v>
      </c>
      <c r="E314" s="208" t="s">
        <v>378</v>
      </c>
      <c r="F314" s="220">
        <f>'№4 вед 2022-2024'!G296</f>
        <v>936000</v>
      </c>
      <c r="G314" s="220">
        <f>'№4 вед 2022-2024'!H296</f>
        <v>936000</v>
      </c>
      <c r="H314" s="220">
        <f>'№4 вед 2022-2024'!I296</f>
        <v>936000</v>
      </c>
    </row>
    <row r="315" spans="1:8" ht="93">
      <c r="A315" s="208" t="s">
        <v>1145</v>
      </c>
      <c r="B315" s="226" t="s">
        <v>934</v>
      </c>
      <c r="C315" s="216" t="s">
        <v>933</v>
      </c>
      <c r="D315" s="208"/>
      <c r="E315" s="208"/>
      <c r="F315" s="220">
        <f aca="true" t="shared" si="62" ref="F315:G318">F316</f>
        <v>1074000</v>
      </c>
      <c r="G315" s="220">
        <f t="shared" si="62"/>
        <v>1074000</v>
      </c>
      <c r="H315" s="217">
        <f>H316</f>
        <v>1074000</v>
      </c>
    </row>
    <row r="316" spans="1:8" ht="46.5">
      <c r="A316" s="208" t="s">
        <v>155</v>
      </c>
      <c r="B316" s="215" t="s">
        <v>913</v>
      </c>
      <c r="C316" s="216" t="s">
        <v>933</v>
      </c>
      <c r="D316" s="208" t="s">
        <v>142</v>
      </c>
      <c r="E316" s="208"/>
      <c r="F316" s="220">
        <f t="shared" si="62"/>
        <v>1074000</v>
      </c>
      <c r="G316" s="220">
        <f t="shared" si="62"/>
        <v>1074000</v>
      </c>
      <c r="H316" s="217">
        <f>H317</f>
        <v>1074000</v>
      </c>
    </row>
    <row r="317" spans="1:8" ht="30.75">
      <c r="A317" s="208" t="s">
        <v>170</v>
      </c>
      <c r="B317" s="215" t="s">
        <v>379</v>
      </c>
      <c r="C317" s="216" t="s">
        <v>933</v>
      </c>
      <c r="D317" s="208" t="s">
        <v>694</v>
      </c>
      <c r="E317" s="208"/>
      <c r="F317" s="220">
        <f t="shared" si="62"/>
        <v>1074000</v>
      </c>
      <c r="G317" s="220">
        <f t="shared" si="62"/>
        <v>1074000</v>
      </c>
      <c r="H317" s="217">
        <f>H318</f>
        <v>1074000</v>
      </c>
    </row>
    <row r="318" spans="1:8" ht="15">
      <c r="A318" s="208" t="s">
        <v>171</v>
      </c>
      <c r="B318" s="219" t="s">
        <v>277</v>
      </c>
      <c r="C318" s="216" t="s">
        <v>933</v>
      </c>
      <c r="D318" s="208" t="s">
        <v>694</v>
      </c>
      <c r="E318" s="208" t="s">
        <v>15</v>
      </c>
      <c r="F318" s="220">
        <f t="shared" si="62"/>
        <v>1074000</v>
      </c>
      <c r="G318" s="220">
        <f t="shared" si="62"/>
        <v>1074000</v>
      </c>
      <c r="H318" s="217">
        <f>H319</f>
        <v>1074000</v>
      </c>
    </row>
    <row r="319" spans="1:8" ht="17.25" customHeight="1">
      <c r="A319" s="208" t="s">
        <v>172</v>
      </c>
      <c r="B319" s="219" t="s">
        <v>383</v>
      </c>
      <c r="C319" s="216" t="s">
        <v>933</v>
      </c>
      <c r="D319" s="208" t="s">
        <v>694</v>
      </c>
      <c r="E319" s="208" t="s">
        <v>378</v>
      </c>
      <c r="F319" s="220">
        <f>'№4 вед 2022-2024'!G299</f>
        <v>1074000</v>
      </c>
      <c r="G319" s="220">
        <f>'№4 вед 2022-2024'!H299</f>
        <v>1074000</v>
      </c>
      <c r="H319" s="220">
        <f>'№4 вед 2022-2024'!I299</f>
        <v>1074000</v>
      </c>
    </row>
    <row r="320" spans="1:8" ht="30.75">
      <c r="A320" s="208" t="s">
        <v>173</v>
      </c>
      <c r="B320" s="214" t="s">
        <v>977</v>
      </c>
      <c r="C320" s="228" t="s">
        <v>931</v>
      </c>
      <c r="D320" s="211"/>
      <c r="E320" s="211"/>
      <c r="F320" s="231">
        <f>F321</f>
        <v>2659476</v>
      </c>
      <c r="G320" s="231">
        <f>G321</f>
        <v>2777900</v>
      </c>
      <c r="H320" s="231">
        <f>H321</f>
        <v>2596500</v>
      </c>
    </row>
    <row r="321" spans="1:8" ht="78">
      <c r="A321" s="208" t="s">
        <v>174</v>
      </c>
      <c r="B321" s="215" t="s">
        <v>978</v>
      </c>
      <c r="C321" s="216" t="s">
        <v>932</v>
      </c>
      <c r="D321" s="222"/>
      <c r="E321" s="208"/>
      <c r="F321" s="220">
        <f aca="true" t="shared" si="63" ref="F321:H324">F322</f>
        <v>2659476</v>
      </c>
      <c r="G321" s="220">
        <f t="shared" si="63"/>
        <v>2777900</v>
      </c>
      <c r="H321" s="220">
        <f t="shared" si="63"/>
        <v>2596500</v>
      </c>
    </row>
    <row r="322" spans="1:8" ht="30.75">
      <c r="A322" s="208" t="s">
        <v>175</v>
      </c>
      <c r="B322" s="215" t="s">
        <v>322</v>
      </c>
      <c r="C322" s="216" t="s">
        <v>932</v>
      </c>
      <c r="D322" s="222" t="s">
        <v>605</v>
      </c>
      <c r="E322" s="208"/>
      <c r="F322" s="220">
        <f t="shared" si="63"/>
        <v>2659476</v>
      </c>
      <c r="G322" s="220">
        <f t="shared" si="63"/>
        <v>2777900</v>
      </c>
      <c r="H322" s="220">
        <f t="shared" si="63"/>
        <v>2596500</v>
      </c>
    </row>
    <row r="323" spans="1:8" ht="15">
      <c r="A323" s="208" t="s">
        <v>176</v>
      </c>
      <c r="B323" s="215" t="s">
        <v>323</v>
      </c>
      <c r="C323" s="216" t="s">
        <v>932</v>
      </c>
      <c r="D323" s="222" t="s">
        <v>606</v>
      </c>
      <c r="E323" s="208"/>
      <c r="F323" s="220">
        <f t="shared" si="63"/>
        <v>2659476</v>
      </c>
      <c r="G323" s="220">
        <f t="shared" si="63"/>
        <v>2777900</v>
      </c>
      <c r="H323" s="220">
        <f t="shared" si="63"/>
        <v>2596500</v>
      </c>
    </row>
    <row r="324" spans="1:8" ht="15">
      <c r="A324" s="208" t="s">
        <v>177</v>
      </c>
      <c r="B324" s="219" t="s">
        <v>277</v>
      </c>
      <c r="C324" s="216" t="s">
        <v>932</v>
      </c>
      <c r="D324" s="222" t="s">
        <v>606</v>
      </c>
      <c r="E324" s="208" t="s">
        <v>15</v>
      </c>
      <c r="F324" s="220">
        <f t="shared" si="63"/>
        <v>2659476</v>
      </c>
      <c r="G324" s="220">
        <f t="shared" si="63"/>
        <v>2777900</v>
      </c>
      <c r="H324" s="220">
        <f t="shared" si="63"/>
        <v>2596500</v>
      </c>
    </row>
    <row r="325" spans="1:8" ht="15">
      <c r="A325" s="208" t="s">
        <v>178</v>
      </c>
      <c r="B325" s="219" t="s">
        <v>383</v>
      </c>
      <c r="C325" s="216" t="s">
        <v>932</v>
      </c>
      <c r="D325" s="222" t="s">
        <v>606</v>
      </c>
      <c r="E325" s="208" t="s">
        <v>378</v>
      </c>
      <c r="F325" s="220">
        <f>'№4 вед 2022-2024'!G303</f>
        <v>2659476</v>
      </c>
      <c r="G325" s="220">
        <f>'№4 вед 2022-2024'!H303</f>
        <v>2777900</v>
      </c>
      <c r="H325" s="220">
        <f>'№4 вед 2022-2024'!I303</f>
        <v>2596500</v>
      </c>
    </row>
    <row r="326" spans="1:8" s="213" customFormat="1" ht="30.75">
      <c r="A326" s="208" t="s">
        <v>611</v>
      </c>
      <c r="B326" s="210" t="s">
        <v>711</v>
      </c>
      <c r="C326" s="211" t="s">
        <v>69</v>
      </c>
      <c r="D326" s="211"/>
      <c r="E326" s="211"/>
      <c r="F326" s="231">
        <f>F327+F347+F357</f>
        <v>2601796</v>
      </c>
      <c r="G326" s="231">
        <f>G327+G347+G357</f>
        <v>2159220</v>
      </c>
      <c r="H326" s="231">
        <f>H327+H347+H357</f>
        <v>2057740</v>
      </c>
    </row>
    <row r="327" spans="1:8" s="213" customFormat="1" ht="30.75">
      <c r="A327" s="208" t="s">
        <v>1216</v>
      </c>
      <c r="B327" s="210" t="s">
        <v>824</v>
      </c>
      <c r="C327" s="211" t="s">
        <v>93</v>
      </c>
      <c r="D327" s="211"/>
      <c r="E327" s="211"/>
      <c r="F327" s="231">
        <f>F328+F333+F342</f>
        <v>2520796</v>
      </c>
      <c r="G327" s="231">
        <f>G328+G333+G342</f>
        <v>2078220</v>
      </c>
      <c r="H327" s="231">
        <f>H328+H333+H342</f>
        <v>1976740</v>
      </c>
    </row>
    <row r="328" spans="1:8" ht="78">
      <c r="A328" s="208" t="s">
        <v>1217</v>
      </c>
      <c r="B328" s="215" t="s">
        <v>720</v>
      </c>
      <c r="C328" s="216" t="s">
        <v>723</v>
      </c>
      <c r="D328" s="222"/>
      <c r="E328" s="208"/>
      <c r="F328" s="220">
        <f aca="true" t="shared" si="64" ref="F328:H331">F329</f>
        <v>2059096</v>
      </c>
      <c r="G328" s="220">
        <f t="shared" si="64"/>
        <v>1707620</v>
      </c>
      <c r="H328" s="220">
        <f t="shared" si="64"/>
        <v>1606140</v>
      </c>
    </row>
    <row r="329" spans="1:8" ht="30.75">
      <c r="A329" s="208" t="s">
        <v>179</v>
      </c>
      <c r="B329" s="215" t="s">
        <v>322</v>
      </c>
      <c r="C329" s="216" t="s">
        <v>723</v>
      </c>
      <c r="D329" s="222" t="s">
        <v>605</v>
      </c>
      <c r="E329" s="208"/>
      <c r="F329" s="220">
        <f t="shared" si="64"/>
        <v>2059096</v>
      </c>
      <c r="G329" s="220">
        <f t="shared" si="64"/>
        <v>1707620</v>
      </c>
      <c r="H329" s="220">
        <f t="shared" si="64"/>
        <v>1606140</v>
      </c>
    </row>
    <row r="330" spans="1:8" ht="15">
      <c r="A330" s="208" t="s">
        <v>180</v>
      </c>
      <c r="B330" s="232" t="s">
        <v>721</v>
      </c>
      <c r="C330" s="216" t="s">
        <v>723</v>
      </c>
      <c r="D330" s="222" t="s">
        <v>722</v>
      </c>
      <c r="E330" s="208"/>
      <c r="F330" s="220">
        <f t="shared" si="64"/>
        <v>2059096</v>
      </c>
      <c r="G330" s="220">
        <f t="shared" si="64"/>
        <v>1707620</v>
      </c>
      <c r="H330" s="220">
        <f t="shared" si="64"/>
        <v>1606140</v>
      </c>
    </row>
    <row r="331" spans="1:8" ht="15">
      <c r="A331" s="208" t="s">
        <v>181</v>
      </c>
      <c r="B331" s="219" t="s">
        <v>445</v>
      </c>
      <c r="C331" s="216" t="s">
        <v>723</v>
      </c>
      <c r="D331" s="222" t="s">
        <v>722</v>
      </c>
      <c r="E331" s="208" t="s">
        <v>12</v>
      </c>
      <c r="F331" s="220">
        <f t="shared" si="64"/>
        <v>2059096</v>
      </c>
      <c r="G331" s="220">
        <f t="shared" si="64"/>
        <v>1707620</v>
      </c>
      <c r="H331" s="220">
        <f t="shared" si="64"/>
        <v>1606140</v>
      </c>
    </row>
    <row r="332" spans="1:8" ht="15">
      <c r="A332" s="208" t="s">
        <v>182</v>
      </c>
      <c r="B332" s="219" t="s">
        <v>827</v>
      </c>
      <c r="C332" s="216" t="s">
        <v>723</v>
      </c>
      <c r="D332" s="222" t="s">
        <v>722</v>
      </c>
      <c r="E332" s="208" t="s">
        <v>287</v>
      </c>
      <c r="F332" s="220">
        <f>'№4 вед 2022-2024'!G234</f>
        <v>2059096</v>
      </c>
      <c r="G332" s="220">
        <f>'№4 вед 2022-2024'!H234</f>
        <v>1707620</v>
      </c>
      <c r="H332" s="220">
        <f>'№4 вед 2022-2024'!I234</f>
        <v>1606140</v>
      </c>
    </row>
    <row r="333" spans="1:8" ht="78">
      <c r="A333" s="208" t="s">
        <v>183</v>
      </c>
      <c r="B333" s="219" t="s">
        <v>710</v>
      </c>
      <c r="C333" s="216" t="s">
        <v>94</v>
      </c>
      <c r="D333" s="208"/>
      <c r="E333" s="208"/>
      <c r="F333" s="217">
        <f>F334+F338</f>
        <v>118500</v>
      </c>
      <c r="G333" s="217">
        <f>G334+G338</f>
        <v>118500</v>
      </c>
      <c r="H333" s="217">
        <f>H334+H338</f>
        <v>118500</v>
      </c>
    </row>
    <row r="334" spans="1:8" ht="46.5">
      <c r="A334" s="208" t="s">
        <v>184</v>
      </c>
      <c r="B334" s="215" t="s">
        <v>913</v>
      </c>
      <c r="C334" s="216" t="s">
        <v>94</v>
      </c>
      <c r="D334" s="208" t="s">
        <v>142</v>
      </c>
      <c r="E334" s="208"/>
      <c r="F334" s="220">
        <f aca="true" t="shared" si="65" ref="F334:H336">F335</f>
        <v>68500</v>
      </c>
      <c r="G334" s="220">
        <f t="shared" si="65"/>
        <v>68500</v>
      </c>
      <c r="H334" s="220">
        <f t="shared" si="65"/>
        <v>68500</v>
      </c>
    </row>
    <row r="335" spans="1:8" ht="30.75">
      <c r="A335" s="208" t="s">
        <v>1218</v>
      </c>
      <c r="B335" s="215" t="s">
        <v>379</v>
      </c>
      <c r="C335" s="216" t="s">
        <v>94</v>
      </c>
      <c r="D335" s="208" t="s">
        <v>694</v>
      </c>
      <c r="E335" s="208"/>
      <c r="F335" s="220">
        <f t="shared" si="65"/>
        <v>68500</v>
      </c>
      <c r="G335" s="220">
        <f t="shared" si="65"/>
        <v>68500</v>
      </c>
      <c r="H335" s="220">
        <f t="shared" si="65"/>
        <v>68500</v>
      </c>
    </row>
    <row r="336" spans="1:8" ht="15">
      <c r="A336" s="208" t="s">
        <v>156</v>
      </c>
      <c r="B336" s="219" t="s">
        <v>445</v>
      </c>
      <c r="C336" s="216" t="s">
        <v>94</v>
      </c>
      <c r="D336" s="208" t="s">
        <v>694</v>
      </c>
      <c r="E336" s="208" t="s">
        <v>12</v>
      </c>
      <c r="F336" s="220">
        <f t="shared" si="65"/>
        <v>68500</v>
      </c>
      <c r="G336" s="220">
        <f t="shared" si="65"/>
        <v>68500</v>
      </c>
      <c r="H336" s="220">
        <f t="shared" si="65"/>
        <v>68500</v>
      </c>
    </row>
    <row r="337" spans="1:8" ht="15">
      <c r="A337" s="208" t="s">
        <v>185</v>
      </c>
      <c r="B337" s="219" t="s">
        <v>829</v>
      </c>
      <c r="C337" s="216" t="s">
        <v>94</v>
      </c>
      <c r="D337" s="208" t="s">
        <v>694</v>
      </c>
      <c r="E337" s="208" t="s">
        <v>287</v>
      </c>
      <c r="F337" s="220">
        <f>'№4 вед 2022-2024'!G237</f>
        <v>68500</v>
      </c>
      <c r="G337" s="220">
        <f>'№4 вед 2022-2024'!H237</f>
        <v>68500</v>
      </c>
      <c r="H337" s="220">
        <f>'№4 вед 2022-2024'!I237</f>
        <v>68500</v>
      </c>
    </row>
    <row r="338" spans="1:8" ht="30.75">
      <c r="A338" s="208" t="s">
        <v>186</v>
      </c>
      <c r="B338" s="215" t="s">
        <v>322</v>
      </c>
      <c r="C338" s="216" t="s">
        <v>94</v>
      </c>
      <c r="D338" s="208" t="s">
        <v>605</v>
      </c>
      <c r="E338" s="208"/>
      <c r="F338" s="220">
        <f aca="true" t="shared" si="66" ref="F338:H340">F339</f>
        <v>50000</v>
      </c>
      <c r="G338" s="220">
        <f t="shared" si="66"/>
        <v>50000</v>
      </c>
      <c r="H338" s="220">
        <f t="shared" si="66"/>
        <v>50000</v>
      </c>
    </row>
    <row r="339" spans="1:8" ht="15">
      <c r="A339" s="208" t="s">
        <v>187</v>
      </c>
      <c r="B339" s="232" t="s">
        <v>721</v>
      </c>
      <c r="C339" s="216" t="s">
        <v>94</v>
      </c>
      <c r="D339" s="208" t="s">
        <v>722</v>
      </c>
      <c r="E339" s="208"/>
      <c r="F339" s="220">
        <f t="shared" si="66"/>
        <v>50000</v>
      </c>
      <c r="G339" s="220">
        <f t="shared" si="66"/>
        <v>50000</v>
      </c>
      <c r="H339" s="220">
        <f t="shared" si="66"/>
        <v>50000</v>
      </c>
    </row>
    <row r="340" spans="1:8" ht="15">
      <c r="A340" s="208" t="s">
        <v>188</v>
      </c>
      <c r="B340" s="219" t="s">
        <v>445</v>
      </c>
      <c r="C340" s="216" t="s">
        <v>94</v>
      </c>
      <c r="D340" s="208" t="s">
        <v>722</v>
      </c>
      <c r="E340" s="208" t="s">
        <v>12</v>
      </c>
      <c r="F340" s="220">
        <f t="shared" si="66"/>
        <v>50000</v>
      </c>
      <c r="G340" s="220">
        <f t="shared" si="66"/>
        <v>50000</v>
      </c>
      <c r="H340" s="220">
        <f t="shared" si="66"/>
        <v>50000</v>
      </c>
    </row>
    <row r="341" spans="1:8" ht="15">
      <c r="A341" s="208" t="s">
        <v>189</v>
      </c>
      <c r="B341" s="219" t="s">
        <v>829</v>
      </c>
      <c r="C341" s="216" t="s">
        <v>94</v>
      </c>
      <c r="D341" s="208" t="s">
        <v>722</v>
      </c>
      <c r="E341" s="208" t="s">
        <v>287</v>
      </c>
      <c r="F341" s="220">
        <f>'№4 вед 2022-2024'!G239</f>
        <v>50000</v>
      </c>
      <c r="G341" s="220">
        <f>'№4 вед 2022-2024'!H239</f>
        <v>50000</v>
      </c>
      <c r="H341" s="220">
        <f>'№4 вед 2022-2024'!I239</f>
        <v>50000</v>
      </c>
    </row>
    <row r="342" spans="1:8" ht="60.75" customHeight="1">
      <c r="A342" s="208" t="s">
        <v>190</v>
      </c>
      <c r="B342" s="219" t="s">
        <v>557</v>
      </c>
      <c r="C342" s="216" t="s">
        <v>914</v>
      </c>
      <c r="D342" s="208"/>
      <c r="E342" s="208"/>
      <c r="F342" s="217">
        <f aca="true" t="shared" si="67" ref="F342:H345">F343</f>
        <v>343200</v>
      </c>
      <c r="G342" s="217">
        <f t="shared" si="67"/>
        <v>252100</v>
      </c>
      <c r="H342" s="217">
        <f t="shared" si="67"/>
        <v>252100</v>
      </c>
    </row>
    <row r="343" spans="1:8" ht="30.75">
      <c r="A343" s="208" t="s">
        <v>1146</v>
      </c>
      <c r="B343" s="215" t="s">
        <v>322</v>
      </c>
      <c r="C343" s="216" t="s">
        <v>914</v>
      </c>
      <c r="D343" s="208" t="s">
        <v>605</v>
      </c>
      <c r="E343" s="208"/>
      <c r="F343" s="217">
        <f t="shared" si="67"/>
        <v>343200</v>
      </c>
      <c r="G343" s="217">
        <f t="shared" si="67"/>
        <v>252100</v>
      </c>
      <c r="H343" s="217">
        <f t="shared" si="67"/>
        <v>252100</v>
      </c>
    </row>
    <row r="344" spans="1:8" ht="15">
      <c r="A344" s="208" t="s">
        <v>1147</v>
      </c>
      <c r="B344" s="232" t="s">
        <v>721</v>
      </c>
      <c r="C344" s="216" t="s">
        <v>914</v>
      </c>
      <c r="D344" s="208" t="s">
        <v>722</v>
      </c>
      <c r="E344" s="208"/>
      <c r="F344" s="217">
        <f t="shared" si="67"/>
        <v>343200</v>
      </c>
      <c r="G344" s="217">
        <f t="shared" si="67"/>
        <v>252100</v>
      </c>
      <c r="H344" s="217">
        <f t="shared" si="67"/>
        <v>252100</v>
      </c>
    </row>
    <row r="345" spans="1:8" ht="15">
      <c r="A345" s="208" t="s">
        <v>191</v>
      </c>
      <c r="B345" s="219" t="s">
        <v>445</v>
      </c>
      <c r="C345" s="216" t="s">
        <v>914</v>
      </c>
      <c r="D345" s="208" t="s">
        <v>722</v>
      </c>
      <c r="E345" s="208" t="s">
        <v>12</v>
      </c>
      <c r="F345" s="217">
        <f t="shared" si="67"/>
        <v>343200</v>
      </c>
      <c r="G345" s="217">
        <f t="shared" si="67"/>
        <v>252100</v>
      </c>
      <c r="H345" s="217">
        <f t="shared" si="67"/>
        <v>252100</v>
      </c>
    </row>
    <row r="346" spans="1:8" ht="15">
      <c r="A346" s="208" t="s">
        <v>192</v>
      </c>
      <c r="B346" s="219" t="s">
        <v>829</v>
      </c>
      <c r="C346" s="216" t="s">
        <v>914</v>
      </c>
      <c r="D346" s="208" t="s">
        <v>722</v>
      </c>
      <c r="E346" s="208" t="s">
        <v>287</v>
      </c>
      <c r="F346" s="220">
        <f>'№4 вед 2022-2024'!G242</f>
        <v>343200</v>
      </c>
      <c r="G346" s="220">
        <f>'№4 вед 2022-2024'!H242</f>
        <v>252100</v>
      </c>
      <c r="H346" s="220">
        <f>'№4 вед 2022-2024'!I242</f>
        <v>252100</v>
      </c>
    </row>
    <row r="347" spans="1:8" s="213" customFormat="1" ht="30.75">
      <c r="A347" s="208" t="s">
        <v>193</v>
      </c>
      <c r="B347" s="214" t="s">
        <v>712</v>
      </c>
      <c r="C347" s="211" t="s">
        <v>95</v>
      </c>
      <c r="D347" s="211"/>
      <c r="E347" s="211"/>
      <c r="F347" s="212">
        <f>F348</f>
        <v>66000</v>
      </c>
      <c r="G347" s="212">
        <f>G348</f>
        <v>66000</v>
      </c>
      <c r="H347" s="212">
        <f>H348</f>
        <v>66000</v>
      </c>
    </row>
    <row r="348" spans="1:8" ht="58.5" customHeight="1">
      <c r="A348" s="208" t="s">
        <v>194</v>
      </c>
      <c r="B348" s="219" t="s">
        <v>713</v>
      </c>
      <c r="C348" s="216" t="s">
        <v>96</v>
      </c>
      <c r="D348" s="208"/>
      <c r="E348" s="208"/>
      <c r="F348" s="217">
        <f>F349+F353</f>
        <v>66000</v>
      </c>
      <c r="G348" s="217">
        <f>G349+G353</f>
        <v>66000</v>
      </c>
      <c r="H348" s="217">
        <f>H349+H353</f>
        <v>66000</v>
      </c>
    </row>
    <row r="349" spans="1:8" ht="46.5">
      <c r="A349" s="208" t="s">
        <v>195</v>
      </c>
      <c r="B349" s="215" t="s">
        <v>913</v>
      </c>
      <c r="C349" s="216" t="s">
        <v>96</v>
      </c>
      <c r="D349" s="208" t="s">
        <v>142</v>
      </c>
      <c r="E349" s="208"/>
      <c r="F349" s="217">
        <f aca="true" t="shared" si="68" ref="F349:H355">F350</f>
        <v>15500</v>
      </c>
      <c r="G349" s="217">
        <f t="shared" si="68"/>
        <v>15500</v>
      </c>
      <c r="H349" s="217">
        <f t="shared" si="68"/>
        <v>15500</v>
      </c>
    </row>
    <row r="350" spans="1:8" ht="30.75">
      <c r="A350" s="208" t="s">
        <v>196</v>
      </c>
      <c r="B350" s="215" t="s">
        <v>379</v>
      </c>
      <c r="C350" s="216" t="s">
        <v>96</v>
      </c>
      <c r="D350" s="208" t="s">
        <v>694</v>
      </c>
      <c r="E350" s="208"/>
      <c r="F350" s="217">
        <f t="shared" si="68"/>
        <v>15500</v>
      </c>
      <c r="G350" s="217">
        <f t="shared" si="68"/>
        <v>15500</v>
      </c>
      <c r="H350" s="217">
        <f t="shared" si="68"/>
        <v>15500</v>
      </c>
    </row>
    <row r="351" spans="1:8" ht="15">
      <c r="A351" s="208" t="s">
        <v>1219</v>
      </c>
      <c r="B351" s="219" t="s">
        <v>445</v>
      </c>
      <c r="C351" s="216" t="s">
        <v>96</v>
      </c>
      <c r="D351" s="208" t="s">
        <v>694</v>
      </c>
      <c r="E351" s="208" t="s">
        <v>12</v>
      </c>
      <c r="F351" s="217">
        <f t="shared" si="68"/>
        <v>15500</v>
      </c>
      <c r="G351" s="217">
        <f t="shared" si="68"/>
        <v>15500</v>
      </c>
      <c r="H351" s="217">
        <f t="shared" si="68"/>
        <v>15500</v>
      </c>
    </row>
    <row r="352" spans="1:8" ht="15">
      <c r="A352" s="208" t="s">
        <v>1220</v>
      </c>
      <c r="B352" s="219" t="s">
        <v>829</v>
      </c>
      <c r="C352" s="216" t="s">
        <v>96</v>
      </c>
      <c r="D352" s="208" t="s">
        <v>694</v>
      </c>
      <c r="E352" s="208" t="s">
        <v>287</v>
      </c>
      <c r="F352" s="220">
        <f>'№4 вед 2022-2024'!G246</f>
        <v>15500</v>
      </c>
      <c r="G352" s="220">
        <f>'№4 вед 2022-2024'!H246</f>
        <v>15500</v>
      </c>
      <c r="H352" s="220">
        <f>'№4 вед 2022-2024'!I246</f>
        <v>15500</v>
      </c>
    </row>
    <row r="353" spans="1:8" ht="30.75">
      <c r="A353" s="208" t="s">
        <v>1221</v>
      </c>
      <c r="B353" s="215" t="s">
        <v>322</v>
      </c>
      <c r="C353" s="216" t="s">
        <v>96</v>
      </c>
      <c r="D353" s="208" t="s">
        <v>605</v>
      </c>
      <c r="E353" s="208"/>
      <c r="F353" s="217">
        <f t="shared" si="68"/>
        <v>50500</v>
      </c>
      <c r="G353" s="217">
        <f t="shared" si="68"/>
        <v>50500</v>
      </c>
      <c r="H353" s="217">
        <f t="shared" si="68"/>
        <v>50500</v>
      </c>
    </row>
    <row r="354" spans="1:8" ht="15">
      <c r="A354" s="208" t="s">
        <v>1222</v>
      </c>
      <c r="B354" s="215" t="s">
        <v>721</v>
      </c>
      <c r="C354" s="216" t="s">
        <v>96</v>
      </c>
      <c r="D354" s="208" t="s">
        <v>722</v>
      </c>
      <c r="E354" s="208"/>
      <c r="F354" s="217">
        <f t="shared" si="68"/>
        <v>50500</v>
      </c>
      <c r="G354" s="217">
        <f t="shared" si="68"/>
        <v>50500</v>
      </c>
      <c r="H354" s="217">
        <f t="shared" si="68"/>
        <v>50500</v>
      </c>
    </row>
    <row r="355" spans="1:8" ht="15">
      <c r="A355" s="208" t="s">
        <v>1223</v>
      </c>
      <c r="B355" s="219" t="s">
        <v>445</v>
      </c>
      <c r="C355" s="216" t="s">
        <v>96</v>
      </c>
      <c r="D355" s="208" t="s">
        <v>722</v>
      </c>
      <c r="E355" s="208" t="s">
        <v>12</v>
      </c>
      <c r="F355" s="217">
        <f t="shared" si="68"/>
        <v>50500</v>
      </c>
      <c r="G355" s="217">
        <f t="shared" si="68"/>
        <v>50500</v>
      </c>
      <c r="H355" s="217">
        <f t="shared" si="68"/>
        <v>50500</v>
      </c>
    </row>
    <row r="356" spans="1:8" ht="15">
      <c r="A356" s="208" t="s">
        <v>1224</v>
      </c>
      <c r="B356" s="219" t="s">
        <v>829</v>
      </c>
      <c r="C356" s="216" t="s">
        <v>96</v>
      </c>
      <c r="D356" s="208" t="s">
        <v>722</v>
      </c>
      <c r="E356" s="208" t="s">
        <v>287</v>
      </c>
      <c r="F356" s="220">
        <f>'№4 вед 2022-2024'!G248</f>
        <v>50500</v>
      </c>
      <c r="G356" s="220">
        <f>'№4 вед 2022-2024'!H248</f>
        <v>50500</v>
      </c>
      <c r="H356" s="220">
        <f>'№4 вед 2022-2024'!I248</f>
        <v>50500</v>
      </c>
    </row>
    <row r="357" spans="1:8" s="213" customFormat="1" ht="46.5" customHeight="1">
      <c r="A357" s="208" t="s">
        <v>1225</v>
      </c>
      <c r="B357" s="210" t="s">
        <v>823</v>
      </c>
      <c r="C357" s="211" t="s">
        <v>70</v>
      </c>
      <c r="D357" s="211"/>
      <c r="E357" s="211"/>
      <c r="F357" s="231">
        <f>F358</f>
        <v>15000</v>
      </c>
      <c r="G357" s="231">
        <f>G358</f>
        <v>15000</v>
      </c>
      <c r="H357" s="231">
        <f>H358</f>
        <v>15000</v>
      </c>
    </row>
    <row r="358" spans="1:8" s="213" customFormat="1" ht="92.25" customHeight="1">
      <c r="A358" s="208" t="s">
        <v>1226</v>
      </c>
      <c r="B358" s="215" t="s">
        <v>717</v>
      </c>
      <c r="C358" s="216" t="s">
        <v>71</v>
      </c>
      <c r="D358" s="211"/>
      <c r="E358" s="211"/>
      <c r="F358" s="217">
        <f aca="true" t="shared" si="69" ref="F358:H361">F359</f>
        <v>15000</v>
      </c>
      <c r="G358" s="217">
        <f t="shared" si="69"/>
        <v>15000</v>
      </c>
      <c r="H358" s="217">
        <f t="shared" si="69"/>
        <v>15000</v>
      </c>
    </row>
    <row r="359" spans="1:8" ht="46.5">
      <c r="A359" s="208" t="s">
        <v>1227</v>
      </c>
      <c r="B359" s="215" t="s">
        <v>913</v>
      </c>
      <c r="C359" s="216" t="s">
        <v>71</v>
      </c>
      <c r="D359" s="208" t="s">
        <v>142</v>
      </c>
      <c r="E359" s="208"/>
      <c r="F359" s="217">
        <f t="shared" si="69"/>
        <v>15000</v>
      </c>
      <c r="G359" s="217">
        <f t="shared" si="69"/>
        <v>15000</v>
      </c>
      <c r="H359" s="217">
        <f t="shared" si="69"/>
        <v>15000</v>
      </c>
    </row>
    <row r="360" spans="1:8" ht="30.75">
      <c r="A360" s="208" t="s">
        <v>197</v>
      </c>
      <c r="B360" s="215" t="s">
        <v>379</v>
      </c>
      <c r="C360" s="216" t="s">
        <v>71</v>
      </c>
      <c r="D360" s="208" t="s">
        <v>694</v>
      </c>
      <c r="E360" s="208"/>
      <c r="F360" s="217">
        <f t="shared" si="69"/>
        <v>15000</v>
      </c>
      <c r="G360" s="217">
        <f t="shared" si="69"/>
        <v>15000</v>
      </c>
      <c r="H360" s="217">
        <f t="shared" si="69"/>
        <v>15000</v>
      </c>
    </row>
    <row r="361" spans="1:8" ht="15">
      <c r="A361" s="208" t="s">
        <v>198</v>
      </c>
      <c r="B361" s="219" t="s">
        <v>691</v>
      </c>
      <c r="C361" s="216" t="s">
        <v>71</v>
      </c>
      <c r="D361" s="208" t="s">
        <v>694</v>
      </c>
      <c r="E361" s="208" t="s">
        <v>9</v>
      </c>
      <c r="F361" s="217">
        <f t="shared" si="69"/>
        <v>15000</v>
      </c>
      <c r="G361" s="217">
        <f t="shared" si="69"/>
        <v>15000</v>
      </c>
      <c r="H361" s="217">
        <f t="shared" si="69"/>
        <v>15000</v>
      </c>
    </row>
    <row r="362" spans="1:8" ht="15">
      <c r="A362" s="208" t="s">
        <v>199</v>
      </c>
      <c r="B362" s="223" t="s">
        <v>165</v>
      </c>
      <c r="C362" s="216" t="s">
        <v>71</v>
      </c>
      <c r="D362" s="208" t="s">
        <v>694</v>
      </c>
      <c r="E362" s="208" t="s">
        <v>584</v>
      </c>
      <c r="F362" s="220">
        <f>'№4 вед 2022-2024'!G86</f>
        <v>15000</v>
      </c>
      <c r="G362" s="220">
        <f>'№4 вед 2022-2024'!H86</f>
        <v>15000</v>
      </c>
      <c r="H362" s="220">
        <f>'№4 вед 2022-2024'!I86</f>
        <v>15000</v>
      </c>
    </row>
    <row r="363" spans="1:8" s="213" customFormat="1" ht="62.25">
      <c r="A363" s="208" t="s">
        <v>200</v>
      </c>
      <c r="B363" s="210" t="s">
        <v>527</v>
      </c>
      <c r="C363" s="211" t="s">
        <v>78</v>
      </c>
      <c r="D363" s="211"/>
      <c r="E363" s="211"/>
      <c r="F363" s="212">
        <f>F364+F374</f>
        <v>2630300</v>
      </c>
      <c r="G363" s="212">
        <f>G364+G374</f>
        <v>2630300</v>
      </c>
      <c r="H363" s="212">
        <f>H364+H374</f>
        <v>2630300</v>
      </c>
    </row>
    <row r="364" spans="1:8" s="213" customFormat="1" ht="28.5" customHeight="1">
      <c r="A364" s="208" t="s">
        <v>1148</v>
      </c>
      <c r="B364" s="214" t="s">
        <v>547</v>
      </c>
      <c r="C364" s="211" t="s">
        <v>79</v>
      </c>
      <c r="D364" s="211"/>
      <c r="E364" s="211"/>
      <c r="F364" s="212">
        <f>F365</f>
        <v>396300</v>
      </c>
      <c r="G364" s="212">
        <f>G365</f>
        <v>396300</v>
      </c>
      <c r="H364" s="212">
        <f>H365</f>
        <v>396300</v>
      </c>
    </row>
    <row r="365" spans="1:8" ht="93">
      <c r="A365" s="208" t="s">
        <v>1149</v>
      </c>
      <c r="B365" s="215" t="s">
        <v>928</v>
      </c>
      <c r="C365" s="216" t="s">
        <v>1111</v>
      </c>
      <c r="D365" s="208"/>
      <c r="E365" s="208"/>
      <c r="F365" s="217">
        <f>F370+F366</f>
        <v>396300</v>
      </c>
      <c r="G365" s="217">
        <f>G370+G366</f>
        <v>396300</v>
      </c>
      <c r="H365" s="217">
        <f>H370+H366</f>
        <v>396300</v>
      </c>
    </row>
    <row r="366" spans="1:8" ht="62.25">
      <c r="A366" s="208" t="s">
        <v>201</v>
      </c>
      <c r="B366" s="215" t="s">
        <v>3</v>
      </c>
      <c r="C366" s="216" t="s">
        <v>1111</v>
      </c>
      <c r="D366" s="208" t="s">
        <v>329</v>
      </c>
      <c r="E366" s="208"/>
      <c r="F366" s="217">
        <f aca="true" t="shared" si="70" ref="F366:H368">F367</f>
        <v>67100</v>
      </c>
      <c r="G366" s="217">
        <f t="shared" si="70"/>
        <v>67100</v>
      </c>
      <c r="H366" s="217">
        <f t="shared" si="70"/>
        <v>67100</v>
      </c>
    </row>
    <row r="367" spans="1:8" ht="30.75">
      <c r="A367" s="208" t="s">
        <v>1228</v>
      </c>
      <c r="B367" s="215" t="s">
        <v>27</v>
      </c>
      <c r="C367" s="216" t="s">
        <v>1111</v>
      </c>
      <c r="D367" s="208" t="s">
        <v>346</v>
      </c>
      <c r="E367" s="208"/>
      <c r="F367" s="217">
        <f t="shared" si="70"/>
        <v>67100</v>
      </c>
      <c r="G367" s="217">
        <f t="shared" si="70"/>
        <v>67100</v>
      </c>
      <c r="H367" s="217">
        <f t="shared" si="70"/>
        <v>67100</v>
      </c>
    </row>
    <row r="368" spans="1:8" ht="15">
      <c r="A368" s="208" t="s">
        <v>1229</v>
      </c>
      <c r="B368" s="219" t="s">
        <v>468</v>
      </c>
      <c r="C368" s="216" t="s">
        <v>1111</v>
      </c>
      <c r="D368" s="208" t="s">
        <v>346</v>
      </c>
      <c r="E368" s="208" t="s">
        <v>10</v>
      </c>
      <c r="F368" s="217">
        <f t="shared" si="70"/>
        <v>67100</v>
      </c>
      <c r="G368" s="217">
        <f t="shared" si="70"/>
        <v>67100</v>
      </c>
      <c r="H368" s="217">
        <f t="shared" si="70"/>
        <v>67100</v>
      </c>
    </row>
    <row r="369" spans="1:8" ht="15">
      <c r="A369" s="208" t="s">
        <v>1230</v>
      </c>
      <c r="B369" s="229" t="s">
        <v>576</v>
      </c>
      <c r="C369" s="216" t="s">
        <v>1111</v>
      </c>
      <c r="D369" s="208" t="s">
        <v>346</v>
      </c>
      <c r="E369" s="208" t="s">
        <v>284</v>
      </c>
      <c r="F369" s="220">
        <f>'№4 вед 2022-2024'!G157</f>
        <v>67100</v>
      </c>
      <c r="G369" s="220">
        <f>'№4 вед 2022-2024'!H157</f>
        <v>67100</v>
      </c>
      <c r="H369" s="220">
        <f>'№4 вед 2022-2024'!I157</f>
        <v>67100</v>
      </c>
    </row>
    <row r="370" spans="1:8" ht="46.5">
      <c r="A370" s="208" t="s">
        <v>1231</v>
      </c>
      <c r="B370" s="215" t="s">
        <v>913</v>
      </c>
      <c r="C370" s="216" t="s">
        <v>1111</v>
      </c>
      <c r="D370" s="208" t="s">
        <v>142</v>
      </c>
      <c r="E370" s="208"/>
      <c r="F370" s="217">
        <f aca="true" t="shared" si="71" ref="F370:H372">F371</f>
        <v>329200</v>
      </c>
      <c r="G370" s="217">
        <f t="shared" si="71"/>
        <v>329200</v>
      </c>
      <c r="H370" s="217">
        <f t="shared" si="71"/>
        <v>329200</v>
      </c>
    </row>
    <row r="371" spans="1:8" ht="30.75">
      <c r="A371" s="208" t="s">
        <v>1232</v>
      </c>
      <c r="B371" s="215" t="s">
        <v>379</v>
      </c>
      <c r="C371" s="216" t="s">
        <v>1111</v>
      </c>
      <c r="D371" s="208" t="s">
        <v>694</v>
      </c>
      <c r="E371" s="208"/>
      <c r="F371" s="217">
        <f t="shared" si="71"/>
        <v>329200</v>
      </c>
      <c r="G371" s="217">
        <f t="shared" si="71"/>
        <v>329200</v>
      </c>
      <c r="H371" s="217">
        <f t="shared" si="71"/>
        <v>329200</v>
      </c>
    </row>
    <row r="372" spans="1:8" ht="15">
      <c r="A372" s="208" t="s">
        <v>1233</v>
      </c>
      <c r="B372" s="219" t="s">
        <v>468</v>
      </c>
      <c r="C372" s="216" t="s">
        <v>1111</v>
      </c>
      <c r="D372" s="208" t="s">
        <v>694</v>
      </c>
      <c r="E372" s="208" t="s">
        <v>10</v>
      </c>
      <c r="F372" s="217">
        <f t="shared" si="71"/>
        <v>329200</v>
      </c>
      <c r="G372" s="217">
        <f t="shared" si="71"/>
        <v>329200</v>
      </c>
      <c r="H372" s="217">
        <f t="shared" si="71"/>
        <v>329200</v>
      </c>
    </row>
    <row r="373" spans="1:8" ht="15">
      <c r="A373" s="208" t="s">
        <v>1234</v>
      </c>
      <c r="B373" s="229" t="s">
        <v>576</v>
      </c>
      <c r="C373" s="216" t="s">
        <v>1111</v>
      </c>
      <c r="D373" s="208" t="s">
        <v>694</v>
      </c>
      <c r="E373" s="208" t="s">
        <v>284</v>
      </c>
      <c r="F373" s="220">
        <f>'№4 вед 2022-2024'!G159</f>
        <v>329200</v>
      </c>
      <c r="G373" s="220">
        <f>'№4 вед 2022-2024'!H159</f>
        <v>329200</v>
      </c>
      <c r="H373" s="220">
        <f>'№4 вед 2022-2024'!I159</f>
        <v>329200</v>
      </c>
    </row>
    <row r="374" spans="1:8" s="213" customFormat="1" ht="30.75">
      <c r="A374" s="208" t="s">
        <v>1150</v>
      </c>
      <c r="B374" s="224" t="s">
        <v>982</v>
      </c>
      <c r="C374" s="211" t="s">
        <v>84</v>
      </c>
      <c r="D374" s="211"/>
      <c r="E374" s="211"/>
      <c r="F374" s="212">
        <f>F375</f>
        <v>2234000</v>
      </c>
      <c r="G374" s="212">
        <f>G375</f>
        <v>2234000</v>
      </c>
      <c r="H374" s="212">
        <f>H375</f>
        <v>2234000</v>
      </c>
    </row>
    <row r="375" spans="1:8" ht="108.75">
      <c r="A375" s="208" t="s">
        <v>1151</v>
      </c>
      <c r="B375" s="223" t="s">
        <v>138</v>
      </c>
      <c r="C375" s="216" t="s">
        <v>1112</v>
      </c>
      <c r="D375" s="208"/>
      <c r="E375" s="208"/>
      <c r="F375" s="217">
        <f>F376+F380</f>
        <v>2234000</v>
      </c>
      <c r="G375" s="217">
        <f>G376+G380</f>
        <v>2234000</v>
      </c>
      <c r="H375" s="217">
        <f>H376+H380</f>
        <v>2234000</v>
      </c>
    </row>
    <row r="376" spans="1:8" ht="62.25">
      <c r="A376" s="208" t="s">
        <v>1152</v>
      </c>
      <c r="B376" s="215" t="s">
        <v>3</v>
      </c>
      <c r="C376" s="216" t="s">
        <v>1112</v>
      </c>
      <c r="D376" s="208" t="s">
        <v>329</v>
      </c>
      <c r="E376" s="208"/>
      <c r="F376" s="217">
        <f aca="true" t="shared" si="72" ref="F376:G378">F377</f>
        <v>2012600</v>
      </c>
      <c r="G376" s="217">
        <f t="shared" si="72"/>
        <v>2012600</v>
      </c>
      <c r="H376" s="217">
        <f>H377</f>
        <v>2012600</v>
      </c>
    </row>
    <row r="377" spans="1:8" ht="30.75">
      <c r="A377" s="208" t="s">
        <v>1153</v>
      </c>
      <c r="B377" s="215" t="s">
        <v>27</v>
      </c>
      <c r="C377" s="216" t="s">
        <v>1112</v>
      </c>
      <c r="D377" s="208" t="s">
        <v>346</v>
      </c>
      <c r="E377" s="208"/>
      <c r="F377" s="217">
        <f t="shared" si="72"/>
        <v>2012600</v>
      </c>
      <c r="G377" s="217">
        <f t="shared" si="72"/>
        <v>2012600</v>
      </c>
      <c r="H377" s="217">
        <f>H378</f>
        <v>2012600</v>
      </c>
    </row>
    <row r="378" spans="1:8" ht="15">
      <c r="A378" s="208" t="s">
        <v>1154</v>
      </c>
      <c r="B378" s="219" t="s">
        <v>468</v>
      </c>
      <c r="C378" s="216" t="s">
        <v>1112</v>
      </c>
      <c r="D378" s="208" t="s">
        <v>346</v>
      </c>
      <c r="E378" s="208" t="s">
        <v>10</v>
      </c>
      <c r="F378" s="217">
        <f t="shared" si="72"/>
        <v>2012600</v>
      </c>
      <c r="G378" s="217">
        <f t="shared" si="72"/>
        <v>2012600</v>
      </c>
      <c r="H378" s="217">
        <f>H379</f>
        <v>2012600</v>
      </c>
    </row>
    <row r="379" spans="1:8" ht="15">
      <c r="A379" s="208" t="s">
        <v>202</v>
      </c>
      <c r="B379" s="219" t="s">
        <v>469</v>
      </c>
      <c r="C379" s="216" t="s">
        <v>1112</v>
      </c>
      <c r="D379" s="208" t="s">
        <v>346</v>
      </c>
      <c r="E379" s="208" t="s">
        <v>282</v>
      </c>
      <c r="F379" s="220">
        <f>'№4 вед 2022-2024'!G140</f>
        <v>2012600</v>
      </c>
      <c r="G379" s="220">
        <f>'№4 вед 2022-2024'!H140</f>
        <v>2012600</v>
      </c>
      <c r="H379" s="220">
        <f>'№4 вед 2022-2024'!I140</f>
        <v>2012600</v>
      </c>
    </row>
    <row r="380" spans="1:8" ht="46.5">
      <c r="A380" s="208" t="s">
        <v>203</v>
      </c>
      <c r="B380" s="215" t="s">
        <v>913</v>
      </c>
      <c r="C380" s="216" t="s">
        <v>1112</v>
      </c>
      <c r="D380" s="208" t="s">
        <v>142</v>
      </c>
      <c r="E380" s="208"/>
      <c r="F380" s="217">
        <f aca="true" t="shared" si="73" ref="F380:H382">F381</f>
        <v>221400</v>
      </c>
      <c r="G380" s="217">
        <f t="shared" si="73"/>
        <v>221400</v>
      </c>
      <c r="H380" s="217">
        <f t="shared" si="73"/>
        <v>221400</v>
      </c>
    </row>
    <row r="381" spans="1:8" ht="30.75">
      <c r="A381" s="208" t="s">
        <v>1015</v>
      </c>
      <c r="B381" s="215" t="s">
        <v>379</v>
      </c>
      <c r="C381" s="216" t="s">
        <v>1112</v>
      </c>
      <c r="D381" s="208" t="s">
        <v>694</v>
      </c>
      <c r="E381" s="208"/>
      <c r="F381" s="217">
        <f t="shared" si="73"/>
        <v>221400</v>
      </c>
      <c r="G381" s="217">
        <f t="shared" si="73"/>
        <v>221400</v>
      </c>
      <c r="H381" s="217">
        <f t="shared" si="73"/>
        <v>221400</v>
      </c>
    </row>
    <row r="382" spans="1:8" ht="15">
      <c r="A382" s="208" t="s">
        <v>1016</v>
      </c>
      <c r="B382" s="219" t="s">
        <v>468</v>
      </c>
      <c r="C382" s="216" t="s">
        <v>1112</v>
      </c>
      <c r="D382" s="208" t="s">
        <v>694</v>
      </c>
      <c r="E382" s="208" t="s">
        <v>10</v>
      </c>
      <c r="F382" s="217">
        <f t="shared" si="73"/>
        <v>221400</v>
      </c>
      <c r="G382" s="217">
        <f t="shared" si="73"/>
        <v>221400</v>
      </c>
      <c r="H382" s="217">
        <f t="shared" si="73"/>
        <v>221400</v>
      </c>
    </row>
    <row r="383" spans="1:8" ht="15">
      <c r="A383" s="208" t="s">
        <v>1017</v>
      </c>
      <c r="B383" s="219" t="s">
        <v>469</v>
      </c>
      <c r="C383" s="216" t="s">
        <v>1112</v>
      </c>
      <c r="D383" s="208" t="s">
        <v>694</v>
      </c>
      <c r="E383" s="208" t="s">
        <v>282</v>
      </c>
      <c r="F383" s="220">
        <f>'№4 вед 2022-2024'!G142</f>
        <v>221400</v>
      </c>
      <c r="G383" s="220">
        <f>'№4 вед 2022-2024'!H142</f>
        <v>221400</v>
      </c>
      <c r="H383" s="220">
        <f>'№4 вед 2022-2024'!I142</f>
        <v>221400</v>
      </c>
    </row>
    <row r="384" spans="1:8" s="213" customFormat="1" ht="30.75">
      <c r="A384" s="208" t="s">
        <v>204</v>
      </c>
      <c r="B384" s="210" t="s">
        <v>428</v>
      </c>
      <c r="C384" s="211" t="s">
        <v>88</v>
      </c>
      <c r="D384" s="211"/>
      <c r="E384" s="211"/>
      <c r="F384" s="212">
        <f>F385</f>
        <v>6967200</v>
      </c>
      <c r="G384" s="212">
        <f>G385</f>
        <v>6967200</v>
      </c>
      <c r="H384" s="212">
        <f>H385</f>
        <v>6967200</v>
      </c>
    </row>
    <row r="385" spans="1:8" s="213" customFormat="1" ht="46.5">
      <c r="A385" s="208" t="s">
        <v>205</v>
      </c>
      <c r="B385" s="210" t="s">
        <v>5</v>
      </c>
      <c r="C385" s="211" t="s">
        <v>89</v>
      </c>
      <c r="D385" s="211"/>
      <c r="E385" s="211"/>
      <c r="F385" s="212">
        <f>F386+F391</f>
        <v>6967200</v>
      </c>
      <c r="G385" s="212">
        <f>G386+G391</f>
        <v>6967200</v>
      </c>
      <c r="H385" s="212">
        <f>H386+H391</f>
        <v>6967200</v>
      </c>
    </row>
    <row r="386" spans="1:8" ht="93" customHeight="1">
      <c r="A386" s="208" t="s">
        <v>206</v>
      </c>
      <c r="B386" s="226" t="s">
        <v>555</v>
      </c>
      <c r="C386" s="216" t="s">
        <v>556</v>
      </c>
      <c r="D386" s="208"/>
      <c r="E386" s="208"/>
      <c r="F386" s="217">
        <f aca="true" t="shared" si="74" ref="F386:H389">F387</f>
        <v>6905200</v>
      </c>
      <c r="G386" s="217">
        <f t="shared" si="74"/>
        <v>6905200</v>
      </c>
      <c r="H386" s="217">
        <f t="shared" si="74"/>
        <v>6905200</v>
      </c>
    </row>
    <row r="387" spans="1:8" ht="15">
      <c r="A387" s="208" t="s">
        <v>207</v>
      </c>
      <c r="B387" s="215" t="s">
        <v>30</v>
      </c>
      <c r="C387" s="216" t="s">
        <v>556</v>
      </c>
      <c r="D387" s="208" t="s">
        <v>29</v>
      </c>
      <c r="E387" s="208"/>
      <c r="F387" s="217">
        <f t="shared" si="74"/>
        <v>6905200</v>
      </c>
      <c r="G387" s="217">
        <f t="shared" si="74"/>
        <v>6905200</v>
      </c>
      <c r="H387" s="217">
        <f t="shared" si="74"/>
        <v>6905200</v>
      </c>
    </row>
    <row r="388" spans="1:8" ht="46.5">
      <c r="A388" s="208" t="s">
        <v>208</v>
      </c>
      <c r="B388" s="225" t="s">
        <v>910</v>
      </c>
      <c r="C388" s="216" t="s">
        <v>556</v>
      </c>
      <c r="D388" s="208" t="s">
        <v>668</v>
      </c>
      <c r="E388" s="208"/>
      <c r="F388" s="217">
        <f t="shared" si="74"/>
        <v>6905200</v>
      </c>
      <c r="G388" s="217">
        <f t="shared" si="74"/>
        <v>6905200</v>
      </c>
      <c r="H388" s="217">
        <f t="shared" si="74"/>
        <v>6905200</v>
      </c>
    </row>
    <row r="389" spans="1:8" ht="15">
      <c r="A389" s="208" t="s">
        <v>209</v>
      </c>
      <c r="B389" s="219" t="s">
        <v>369</v>
      </c>
      <c r="C389" s="216" t="s">
        <v>556</v>
      </c>
      <c r="D389" s="208" t="s">
        <v>668</v>
      </c>
      <c r="E389" s="208" t="s">
        <v>11</v>
      </c>
      <c r="F389" s="217">
        <f t="shared" si="74"/>
        <v>6905200</v>
      </c>
      <c r="G389" s="217">
        <f t="shared" si="74"/>
        <v>6905200</v>
      </c>
      <c r="H389" s="217">
        <f t="shared" si="74"/>
        <v>6905200</v>
      </c>
    </row>
    <row r="390" spans="1:8" ht="15">
      <c r="A390" s="208" t="s">
        <v>210</v>
      </c>
      <c r="B390" s="219" t="s">
        <v>551</v>
      </c>
      <c r="C390" s="216" t="s">
        <v>556</v>
      </c>
      <c r="D390" s="208" t="s">
        <v>668</v>
      </c>
      <c r="E390" s="208" t="s">
        <v>562</v>
      </c>
      <c r="F390" s="220">
        <f>'№4 вед 2022-2024'!G183</f>
        <v>6905200</v>
      </c>
      <c r="G390" s="220">
        <f>'№4 вед 2022-2024'!H183</f>
        <v>6905200</v>
      </c>
      <c r="H390" s="220">
        <f>'№4 вед 2022-2024'!I183</f>
        <v>6905200</v>
      </c>
    </row>
    <row r="391" spans="1:8" ht="74.25" customHeight="1">
      <c r="A391" s="208" t="s">
        <v>211</v>
      </c>
      <c r="B391" s="226" t="s">
        <v>802</v>
      </c>
      <c r="C391" s="216" t="s">
        <v>803</v>
      </c>
      <c r="D391" s="208"/>
      <c r="E391" s="208"/>
      <c r="F391" s="220">
        <f aca="true" t="shared" si="75" ref="F391:H394">F392</f>
        <v>62000</v>
      </c>
      <c r="G391" s="220">
        <f t="shared" si="75"/>
        <v>62000</v>
      </c>
      <c r="H391" s="220">
        <f t="shared" si="75"/>
        <v>62000</v>
      </c>
    </row>
    <row r="392" spans="1:8" ht="46.5">
      <c r="A392" s="208" t="s">
        <v>212</v>
      </c>
      <c r="B392" s="215" t="s">
        <v>913</v>
      </c>
      <c r="C392" s="216" t="s">
        <v>803</v>
      </c>
      <c r="D392" s="208" t="s">
        <v>142</v>
      </c>
      <c r="E392" s="208"/>
      <c r="F392" s="220">
        <f t="shared" si="75"/>
        <v>62000</v>
      </c>
      <c r="G392" s="220">
        <f t="shared" si="75"/>
        <v>62000</v>
      </c>
      <c r="H392" s="220">
        <f t="shared" si="75"/>
        <v>62000</v>
      </c>
    </row>
    <row r="393" spans="1:8" ht="30.75">
      <c r="A393" s="208" t="s">
        <v>213</v>
      </c>
      <c r="B393" s="215" t="s">
        <v>379</v>
      </c>
      <c r="C393" s="216" t="s">
        <v>803</v>
      </c>
      <c r="D393" s="208" t="s">
        <v>694</v>
      </c>
      <c r="E393" s="208"/>
      <c r="F393" s="220">
        <f t="shared" si="75"/>
        <v>62000</v>
      </c>
      <c r="G393" s="220">
        <f t="shared" si="75"/>
        <v>62000</v>
      </c>
      <c r="H393" s="220">
        <f t="shared" si="75"/>
        <v>62000</v>
      </c>
    </row>
    <row r="394" spans="1:8" ht="15">
      <c r="A394" s="208" t="s">
        <v>214</v>
      </c>
      <c r="B394" s="219" t="s">
        <v>369</v>
      </c>
      <c r="C394" s="216" t="s">
        <v>803</v>
      </c>
      <c r="D394" s="208" t="s">
        <v>694</v>
      </c>
      <c r="E394" s="208" t="s">
        <v>11</v>
      </c>
      <c r="F394" s="220">
        <f t="shared" si="75"/>
        <v>62000</v>
      </c>
      <c r="G394" s="220">
        <f t="shared" si="75"/>
        <v>62000</v>
      </c>
      <c r="H394" s="220">
        <f t="shared" si="75"/>
        <v>62000</v>
      </c>
    </row>
    <row r="395" spans="1:8" ht="15">
      <c r="A395" s="208" t="s">
        <v>157</v>
      </c>
      <c r="B395" s="219" t="s">
        <v>800</v>
      </c>
      <c r="C395" s="216" t="s">
        <v>803</v>
      </c>
      <c r="D395" s="208" t="s">
        <v>694</v>
      </c>
      <c r="E395" s="208" t="s">
        <v>801</v>
      </c>
      <c r="F395" s="220">
        <f>'№4 вед 2022-2024'!G177</f>
        <v>62000</v>
      </c>
      <c r="G395" s="220">
        <f>'№4 вед 2022-2024'!H177</f>
        <v>62000</v>
      </c>
      <c r="H395" s="220">
        <f>'№4 вед 2022-2024'!I177</f>
        <v>62000</v>
      </c>
    </row>
    <row r="396" spans="1:8" s="213" customFormat="1" ht="48" customHeight="1">
      <c r="A396" s="208" t="s">
        <v>158</v>
      </c>
      <c r="B396" s="224" t="s">
        <v>544</v>
      </c>
      <c r="C396" s="211" t="s">
        <v>72</v>
      </c>
      <c r="D396" s="211"/>
      <c r="E396" s="211"/>
      <c r="F396" s="231">
        <f>F397+F403</f>
        <v>4111320</v>
      </c>
      <c r="G396" s="231">
        <f>G397+G403</f>
        <v>3540786</v>
      </c>
      <c r="H396" s="231">
        <f>H397+H403</f>
        <v>3243216</v>
      </c>
    </row>
    <row r="397" spans="1:8" s="213" customFormat="1" ht="30.75">
      <c r="A397" s="208" t="s">
        <v>571</v>
      </c>
      <c r="B397" s="224" t="s">
        <v>1041</v>
      </c>
      <c r="C397" s="211" t="s">
        <v>73</v>
      </c>
      <c r="D397" s="211"/>
      <c r="E397" s="211"/>
      <c r="F397" s="212">
        <f aca="true" t="shared" si="76" ref="F397:H401">F398</f>
        <v>25000</v>
      </c>
      <c r="G397" s="212">
        <f t="shared" si="76"/>
        <v>25000</v>
      </c>
      <c r="H397" s="212">
        <f t="shared" si="76"/>
        <v>25000</v>
      </c>
    </row>
    <row r="398" spans="1:8" ht="186.75">
      <c r="A398" s="208" t="s">
        <v>572</v>
      </c>
      <c r="B398" s="223" t="s">
        <v>1042</v>
      </c>
      <c r="C398" s="208" t="s">
        <v>74</v>
      </c>
      <c r="D398" s="208"/>
      <c r="E398" s="208"/>
      <c r="F398" s="217">
        <f t="shared" si="76"/>
        <v>25000</v>
      </c>
      <c r="G398" s="217">
        <f t="shared" si="76"/>
        <v>25000</v>
      </c>
      <c r="H398" s="217">
        <f t="shared" si="76"/>
        <v>25000</v>
      </c>
    </row>
    <row r="399" spans="1:8" ht="46.5">
      <c r="A399" s="208" t="s">
        <v>573</v>
      </c>
      <c r="B399" s="215" t="s">
        <v>913</v>
      </c>
      <c r="C399" s="208" t="s">
        <v>74</v>
      </c>
      <c r="D399" s="208" t="s">
        <v>142</v>
      </c>
      <c r="E399" s="208"/>
      <c r="F399" s="217">
        <f t="shared" si="76"/>
        <v>25000</v>
      </c>
      <c r="G399" s="217">
        <f t="shared" si="76"/>
        <v>25000</v>
      </c>
      <c r="H399" s="217">
        <f t="shared" si="76"/>
        <v>25000</v>
      </c>
    </row>
    <row r="400" spans="1:8" ht="30.75">
      <c r="A400" s="208" t="s">
        <v>574</v>
      </c>
      <c r="B400" s="215" t="s">
        <v>379</v>
      </c>
      <c r="C400" s="208" t="s">
        <v>74</v>
      </c>
      <c r="D400" s="208" t="s">
        <v>694</v>
      </c>
      <c r="E400" s="208"/>
      <c r="F400" s="217">
        <f t="shared" si="76"/>
        <v>25000</v>
      </c>
      <c r="G400" s="217">
        <f t="shared" si="76"/>
        <v>25000</v>
      </c>
      <c r="H400" s="217">
        <f t="shared" si="76"/>
        <v>25000</v>
      </c>
    </row>
    <row r="401" spans="1:8" ht="15">
      <c r="A401" s="208" t="s">
        <v>215</v>
      </c>
      <c r="B401" s="219" t="s">
        <v>691</v>
      </c>
      <c r="C401" s="208" t="s">
        <v>74</v>
      </c>
      <c r="D401" s="208" t="s">
        <v>694</v>
      </c>
      <c r="E401" s="208" t="s">
        <v>9</v>
      </c>
      <c r="F401" s="217">
        <f t="shared" si="76"/>
        <v>25000</v>
      </c>
      <c r="G401" s="217">
        <f t="shared" si="76"/>
        <v>25000</v>
      </c>
      <c r="H401" s="217">
        <f t="shared" si="76"/>
        <v>25000</v>
      </c>
    </row>
    <row r="402" spans="1:8" ht="15">
      <c r="A402" s="208" t="s">
        <v>216</v>
      </c>
      <c r="B402" s="223" t="s">
        <v>165</v>
      </c>
      <c r="C402" s="208" t="s">
        <v>74</v>
      </c>
      <c r="D402" s="208" t="s">
        <v>694</v>
      </c>
      <c r="E402" s="208" t="s">
        <v>584</v>
      </c>
      <c r="F402" s="220">
        <f>'№4 вед 2022-2024'!G91</f>
        <v>25000</v>
      </c>
      <c r="G402" s="220">
        <f>'№4 вед 2022-2024'!H91</f>
        <v>25000</v>
      </c>
      <c r="H402" s="220">
        <f>'№4 вед 2022-2024'!I91</f>
        <v>25000</v>
      </c>
    </row>
    <row r="403" spans="1:8" s="213" customFormat="1" ht="60" customHeight="1">
      <c r="A403" s="208" t="s">
        <v>217</v>
      </c>
      <c r="B403" s="224" t="s">
        <v>1043</v>
      </c>
      <c r="C403" s="211" t="s">
        <v>979</v>
      </c>
      <c r="D403" s="211"/>
      <c r="E403" s="211"/>
      <c r="F403" s="212">
        <f>F404+F417</f>
        <v>4086320</v>
      </c>
      <c r="G403" s="212">
        <f>G404+G417</f>
        <v>3515786</v>
      </c>
      <c r="H403" s="212">
        <f>H404+H417</f>
        <v>3218216</v>
      </c>
    </row>
    <row r="404" spans="1:8" ht="108.75" customHeight="1">
      <c r="A404" s="208" t="s">
        <v>218</v>
      </c>
      <c r="B404" s="215" t="s">
        <v>1044</v>
      </c>
      <c r="C404" s="208" t="s">
        <v>980</v>
      </c>
      <c r="D404" s="208"/>
      <c r="E404" s="208"/>
      <c r="F404" s="217">
        <f>F405+F409+F413</f>
        <v>4066300</v>
      </c>
      <c r="G404" s="217">
        <f>G405+G409+G413</f>
        <v>3459730</v>
      </c>
      <c r="H404" s="217">
        <f>H405+H409+H413</f>
        <v>3162160</v>
      </c>
    </row>
    <row r="405" spans="1:8" ht="62.25">
      <c r="A405" s="208" t="s">
        <v>219</v>
      </c>
      <c r="B405" s="215" t="s">
        <v>3</v>
      </c>
      <c r="C405" s="208" t="s">
        <v>980</v>
      </c>
      <c r="D405" s="208" t="s">
        <v>329</v>
      </c>
      <c r="E405" s="208"/>
      <c r="F405" s="217">
        <f aca="true" t="shared" si="77" ref="F405:H407">F406</f>
        <v>3902800</v>
      </c>
      <c r="G405" s="217">
        <f t="shared" si="77"/>
        <v>3305230</v>
      </c>
      <c r="H405" s="217">
        <f t="shared" si="77"/>
        <v>3007660</v>
      </c>
    </row>
    <row r="406" spans="1:8" ht="15">
      <c r="A406" s="208" t="s">
        <v>220</v>
      </c>
      <c r="B406" s="215" t="s">
        <v>4</v>
      </c>
      <c r="C406" s="208" t="s">
        <v>980</v>
      </c>
      <c r="D406" s="208" t="s">
        <v>338</v>
      </c>
      <c r="E406" s="208"/>
      <c r="F406" s="217">
        <f t="shared" si="77"/>
        <v>3902800</v>
      </c>
      <c r="G406" s="217">
        <f t="shared" si="77"/>
        <v>3305230</v>
      </c>
      <c r="H406" s="217">
        <f t="shared" si="77"/>
        <v>3007660</v>
      </c>
    </row>
    <row r="407" spans="1:8" ht="30.75">
      <c r="A407" s="208" t="s">
        <v>1235</v>
      </c>
      <c r="B407" s="223" t="s">
        <v>607</v>
      </c>
      <c r="C407" s="208" t="s">
        <v>980</v>
      </c>
      <c r="D407" s="208" t="s">
        <v>338</v>
      </c>
      <c r="E407" s="208" t="s">
        <v>320</v>
      </c>
      <c r="F407" s="217">
        <f t="shared" si="77"/>
        <v>3902800</v>
      </c>
      <c r="G407" s="217">
        <f t="shared" si="77"/>
        <v>3305230</v>
      </c>
      <c r="H407" s="217">
        <f t="shared" si="77"/>
        <v>3007660</v>
      </c>
    </row>
    <row r="408" spans="1:8" ht="30.75">
      <c r="A408" s="208" t="s">
        <v>1236</v>
      </c>
      <c r="B408" s="223" t="s">
        <v>1185</v>
      </c>
      <c r="C408" s="208" t="s">
        <v>980</v>
      </c>
      <c r="D408" s="208" t="s">
        <v>338</v>
      </c>
      <c r="E408" s="208" t="s">
        <v>1054</v>
      </c>
      <c r="F408" s="220">
        <f>'№4 вед 2022-2024'!G126</f>
        <v>3902800</v>
      </c>
      <c r="G408" s="220">
        <f>'№4 вед 2022-2024'!H126</f>
        <v>3305230</v>
      </c>
      <c r="H408" s="220">
        <f>'№4 вед 2022-2024'!I126</f>
        <v>3007660</v>
      </c>
    </row>
    <row r="409" spans="1:8" ht="46.5">
      <c r="A409" s="208" t="s">
        <v>1237</v>
      </c>
      <c r="B409" s="215" t="s">
        <v>913</v>
      </c>
      <c r="C409" s="208" t="s">
        <v>980</v>
      </c>
      <c r="D409" s="208" t="s">
        <v>142</v>
      </c>
      <c r="E409" s="208"/>
      <c r="F409" s="217">
        <f aca="true" t="shared" si="78" ref="F409:H411">F410</f>
        <v>159000</v>
      </c>
      <c r="G409" s="217">
        <f t="shared" si="78"/>
        <v>150000</v>
      </c>
      <c r="H409" s="217">
        <f t="shared" si="78"/>
        <v>150000</v>
      </c>
    </row>
    <row r="410" spans="1:8" ht="30.75">
      <c r="A410" s="208" t="s">
        <v>385</v>
      </c>
      <c r="B410" s="215" t="s">
        <v>379</v>
      </c>
      <c r="C410" s="208" t="s">
        <v>980</v>
      </c>
      <c r="D410" s="208" t="s">
        <v>694</v>
      </c>
      <c r="E410" s="208"/>
      <c r="F410" s="217">
        <f t="shared" si="78"/>
        <v>159000</v>
      </c>
      <c r="G410" s="217">
        <f t="shared" si="78"/>
        <v>150000</v>
      </c>
      <c r="H410" s="217">
        <f t="shared" si="78"/>
        <v>150000</v>
      </c>
    </row>
    <row r="411" spans="1:8" ht="30.75">
      <c r="A411" s="208" t="s">
        <v>386</v>
      </c>
      <c r="B411" s="223" t="s">
        <v>607</v>
      </c>
      <c r="C411" s="208" t="s">
        <v>980</v>
      </c>
      <c r="D411" s="208" t="s">
        <v>694</v>
      </c>
      <c r="E411" s="208" t="s">
        <v>320</v>
      </c>
      <c r="F411" s="217">
        <f t="shared" si="78"/>
        <v>159000</v>
      </c>
      <c r="G411" s="217">
        <f t="shared" si="78"/>
        <v>150000</v>
      </c>
      <c r="H411" s="217">
        <f t="shared" si="78"/>
        <v>150000</v>
      </c>
    </row>
    <row r="412" spans="1:8" ht="30.75">
      <c r="A412" s="208" t="s">
        <v>387</v>
      </c>
      <c r="B412" s="223" t="s">
        <v>1185</v>
      </c>
      <c r="C412" s="208" t="s">
        <v>980</v>
      </c>
      <c r="D412" s="208" t="s">
        <v>694</v>
      </c>
      <c r="E412" s="208" t="s">
        <v>1054</v>
      </c>
      <c r="F412" s="220">
        <f>'№4 вед 2022-2024'!G128</f>
        <v>159000</v>
      </c>
      <c r="G412" s="220">
        <f>'№4 вед 2022-2024'!H128</f>
        <v>150000</v>
      </c>
      <c r="H412" s="220">
        <f>'№4 вед 2022-2024'!I128</f>
        <v>150000</v>
      </c>
    </row>
    <row r="413" spans="1:8" ht="15">
      <c r="A413" s="208" t="s">
        <v>221</v>
      </c>
      <c r="B413" s="215" t="s">
        <v>30</v>
      </c>
      <c r="C413" s="208" t="s">
        <v>980</v>
      </c>
      <c r="D413" s="208" t="s">
        <v>29</v>
      </c>
      <c r="E413" s="208"/>
      <c r="F413" s="217">
        <f aca="true" t="shared" si="79" ref="F413:H415">F414</f>
        <v>4500</v>
      </c>
      <c r="G413" s="217">
        <f t="shared" si="79"/>
        <v>4500</v>
      </c>
      <c r="H413" s="217">
        <f t="shared" si="79"/>
        <v>4500</v>
      </c>
    </row>
    <row r="414" spans="1:8" ht="15">
      <c r="A414" s="208" t="s">
        <v>222</v>
      </c>
      <c r="B414" s="215" t="s">
        <v>31</v>
      </c>
      <c r="C414" s="208" t="s">
        <v>980</v>
      </c>
      <c r="D414" s="208" t="s">
        <v>28</v>
      </c>
      <c r="E414" s="208"/>
      <c r="F414" s="217">
        <f t="shared" si="79"/>
        <v>4500</v>
      </c>
      <c r="G414" s="217">
        <f t="shared" si="79"/>
        <v>4500</v>
      </c>
      <c r="H414" s="217">
        <f t="shared" si="79"/>
        <v>4500</v>
      </c>
    </row>
    <row r="415" spans="1:8" ht="30.75">
      <c r="A415" s="208" t="s">
        <v>223</v>
      </c>
      <c r="B415" s="223" t="s">
        <v>607</v>
      </c>
      <c r="C415" s="208" t="s">
        <v>980</v>
      </c>
      <c r="D415" s="208" t="s">
        <v>28</v>
      </c>
      <c r="E415" s="208" t="s">
        <v>320</v>
      </c>
      <c r="F415" s="217">
        <f t="shared" si="79"/>
        <v>4500</v>
      </c>
      <c r="G415" s="217">
        <f t="shared" si="79"/>
        <v>4500</v>
      </c>
      <c r="H415" s="217">
        <f t="shared" si="79"/>
        <v>4500</v>
      </c>
    </row>
    <row r="416" spans="1:8" ht="30.75">
      <c r="A416" s="208" t="s">
        <v>549</v>
      </c>
      <c r="B416" s="223" t="s">
        <v>1185</v>
      </c>
      <c r="C416" s="208" t="s">
        <v>980</v>
      </c>
      <c r="D416" s="208" t="s">
        <v>28</v>
      </c>
      <c r="E416" s="208" t="s">
        <v>1054</v>
      </c>
      <c r="F416" s="220">
        <f>'№4 вед 2022-2024'!G130</f>
        <v>4500</v>
      </c>
      <c r="G416" s="220">
        <f>'№4 вед 2022-2024'!H130</f>
        <v>4500</v>
      </c>
      <c r="H416" s="220">
        <f>'№4 вед 2022-2024'!I130</f>
        <v>4500</v>
      </c>
    </row>
    <row r="417" spans="1:8" ht="104.25" customHeight="1">
      <c r="A417" s="208" t="s">
        <v>224</v>
      </c>
      <c r="B417" s="215" t="s">
        <v>1098</v>
      </c>
      <c r="C417" s="208" t="s">
        <v>1099</v>
      </c>
      <c r="D417" s="208"/>
      <c r="E417" s="208"/>
      <c r="F417" s="217">
        <f>F418</f>
        <v>20020</v>
      </c>
      <c r="G417" s="217">
        <f>G418</f>
        <v>56056</v>
      </c>
      <c r="H417" s="217">
        <f>H418</f>
        <v>56056</v>
      </c>
    </row>
    <row r="418" spans="1:8" ht="30" customHeight="1">
      <c r="A418" s="208" t="s">
        <v>225</v>
      </c>
      <c r="B418" s="215" t="s">
        <v>913</v>
      </c>
      <c r="C418" s="208" t="s">
        <v>1099</v>
      </c>
      <c r="D418" s="208" t="s">
        <v>142</v>
      </c>
      <c r="E418" s="208"/>
      <c r="F418" s="217">
        <f aca="true" t="shared" si="80" ref="F418:H420">F419</f>
        <v>20020</v>
      </c>
      <c r="G418" s="217">
        <f t="shared" si="80"/>
        <v>56056</v>
      </c>
      <c r="H418" s="217">
        <f t="shared" si="80"/>
        <v>56056</v>
      </c>
    </row>
    <row r="419" spans="1:8" ht="30.75">
      <c r="A419" s="208" t="s">
        <v>226</v>
      </c>
      <c r="B419" s="215" t="s">
        <v>379</v>
      </c>
      <c r="C419" s="208" t="s">
        <v>1099</v>
      </c>
      <c r="D419" s="208" t="s">
        <v>694</v>
      </c>
      <c r="E419" s="208"/>
      <c r="F419" s="217">
        <f t="shared" si="80"/>
        <v>20020</v>
      </c>
      <c r="G419" s="217">
        <f t="shared" si="80"/>
        <v>56056</v>
      </c>
      <c r="H419" s="217">
        <f t="shared" si="80"/>
        <v>56056</v>
      </c>
    </row>
    <row r="420" spans="1:8" ht="16.5" customHeight="1">
      <c r="A420" s="208" t="s">
        <v>384</v>
      </c>
      <c r="B420" s="223" t="s">
        <v>607</v>
      </c>
      <c r="C420" s="208" t="s">
        <v>1099</v>
      </c>
      <c r="D420" s="208" t="s">
        <v>694</v>
      </c>
      <c r="E420" s="208" t="s">
        <v>320</v>
      </c>
      <c r="F420" s="217">
        <f t="shared" si="80"/>
        <v>20020</v>
      </c>
      <c r="G420" s="217">
        <f t="shared" si="80"/>
        <v>56056</v>
      </c>
      <c r="H420" s="217">
        <f t="shared" si="80"/>
        <v>56056</v>
      </c>
    </row>
    <row r="421" spans="1:8" ht="30.75">
      <c r="A421" s="208" t="s">
        <v>227</v>
      </c>
      <c r="B421" s="223" t="s">
        <v>1185</v>
      </c>
      <c r="C421" s="208" t="s">
        <v>1099</v>
      </c>
      <c r="D421" s="208" t="s">
        <v>694</v>
      </c>
      <c r="E421" s="208" t="s">
        <v>1054</v>
      </c>
      <c r="F421" s="220">
        <f>'№4 вед 2022-2024'!G133</f>
        <v>20020</v>
      </c>
      <c r="G421" s="220">
        <f>'№4 вед 2022-2024'!H133</f>
        <v>56056</v>
      </c>
      <c r="H421" s="220">
        <f>'№4 вед 2022-2024'!I133</f>
        <v>56056</v>
      </c>
    </row>
    <row r="422" spans="1:8" s="213" customFormat="1" ht="46.5">
      <c r="A422" s="208" t="s">
        <v>1018</v>
      </c>
      <c r="B422" s="214" t="s">
        <v>139</v>
      </c>
      <c r="C422" s="211" t="s">
        <v>85</v>
      </c>
      <c r="D422" s="211"/>
      <c r="E422" s="211"/>
      <c r="F422" s="212">
        <f>F423</f>
        <v>916100</v>
      </c>
      <c r="G422" s="212">
        <f>G423</f>
        <v>916100</v>
      </c>
      <c r="H422" s="212">
        <f>H423</f>
        <v>916100</v>
      </c>
    </row>
    <row r="423" spans="1:8" s="213" customFormat="1" ht="40.5" customHeight="1">
      <c r="A423" s="208" t="s">
        <v>1019</v>
      </c>
      <c r="B423" s="214" t="s">
        <v>535</v>
      </c>
      <c r="C423" s="211" t="s">
        <v>86</v>
      </c>
      <c r="D423" s="211"/>
      <c r="E423" s="211"/>
      <c r="F423" s="231">
        <f>F429+F434+F424</f>
        <v>916100</v>
      </c>
      <c r="G423" s="231">
        <f>G429+G434+G424</f>
        <v>916100</v>
      </c>
      <c r="H423" s="231">
        <f>H429+H434+H424</f>
        <v>916100</v>
      </c>
    </row>
    <row r="424" spans="1:8" ht="90" customHeight="1">
      <c r="A424" s="208" t="s">
        <v>1020</v>
      </c>
      <c r="B424" s="233" t="s">
        <v>1416</v>
      </c>
      <c r="C424" s="234" t="s">
        <v>1348</v>
      </c>
      <c r="D424" s="208"/>
      <c r="E424" s="208"/>
      <c r="F424" s="217">
        <f aca="true" t="shared" si="81" ref="F424:H427">F425</f>
        <v>716100</v>
      </c>
      <c r="G424" s="217">
        <f t="shared" si="81"/>
        <v>716100</v>
      </c>
      <c r="H424" s="217">
        <f t="shared" si="81"/>
        <v>716100</v>
      </c>
    </row>
    <row r="425" spans="1:8" ht="15">
      <c r="A425" s="208" t="s">
        <v>1021</v>
      </c>
      <c r="B425" s="215" t="s">
        <v>30</v>
      </c>
      <c r="C425" s="234" t="s">
        <v>1348</v>
      </c>
      <c r="D425" s="208" t="s">
        <v>29</v>
      </c>
      <c r="E425" s="208"/>
      <c r="F425" s="217">
        <f t="shared" si="81"/>
        <v>716100</v>
      </c>
      <c r="G425" s="217">
        <f t="shared" si="81"/>
        <v>716100</v>
      </c>
      <c r="H425" s="217">
        <f t="shared" si="81"/>
        <v>716100</v>
      </c>
    </row>
    <row r="426" spans="1:8" ht="46.5">
      <c r="A426" s="208" t="s">
        <v>550</v>
      </c>
      <c r="B426" s="225" t="s">
        <v>910</v>
      </c>
      <c r="C426" s="234" t="s">
        <v>1348</v>
      </c>
      <c r="D426" s="208" t="s">
        <v>668</v>
      </c>
      <c r="E426" s="208"/>
      <c r="F426" s="217">
        <f t="shared" si="81"/>
        <v>716100</v>
      </c>
      <c r="G426" s="217">
        <f t="shared" si="81"/>
        <v>716100</v>
      </c>
      <c r="H426" s="217">
        <f t="shared" si="81"/>
        <v>716100</v>
      </c>
    </row>
    <row r="427" spans="1:8" ht="15">
      <c r="A427" s="208" t="s">
        <v>228</v>
      </c>
      <c r="B427" s="219" t="s">
        <v>468</v>
      </c>
      <c r="C427" s="234" t="s">
        <v>1348</v>
      </c>
      <c r="D427" s="208" t="s">
        <v>668</v>
      </c>
      <c r="E427" s="208" t="s">
        <v>10</v>
      </c>
      <c r="F427" s="217">
        <f t="shared" si="81"/>
        <v>716100</v>
      </c>
      <c r="G427" s="217">
        <f t="shared" si="81"/>
        <v>716100</v>
      </c>
      <c r="H427" s="217">
        <f t="shared" si="81"/>
        <v>716100</v>
      </c>
    </row>
    <row r="428" spans="1:8" ht="15">
      <c r="A428" s="208" t="s">
        <v>229</v>
      </c>
      <c r="B428" s="229" t="s">
        <v>576</v>
      </c>
      <c r="C428" s="234" t="s">
        <v>1348</v>
      </c>
      <c r="D428" s="208" t="s">
        <v>668</v>
      </c>
      <c r="E428" s="208" t="s">
        <v>284</v>
      </c>
      <c r="F428" s="220">
        <f>'№4 вед 2022-2024'!G164</f>
        <v>716100</v>
      </c>
      <c r="G428" s="220">
        <f>'№4 вед 2022-2024'!H164</f>
        <v>716100</v>
      </c>
      <c r="H428" s="220">
        <f>'№4 вед 2022-2024'!I164</f>
        <v>716100</v>
      </c>
    </row>
    <row r="429" spans="1:8" ht="105" customHeight="1">
      <c r="A429" s="208" t="s">
        <v>230</v>
      </c>
      <c r="B429" s="215" t="s">
        <v>1196</v>
      </c>
      <c r="C429" s="216" t="s">
        <v>87</v>
      </c>
      <c r="D429" s="208"/>
      <c r="E429" s="208"/>
      <c r="F429" s="217">
        <f aca="true" t="shared" si="82" ref="F429:H432">F430</f>
        <v>85000</v>
      </c>
      <c r="G429" s="217">
        <f t="shared" si="82"/>
        <v>85000</v>
      </c>
      <c r="H429" s="217">
        <f t="shared" si="82"/>
        <v>85000</v>
      </c>
    </row>
    <row r="430" spans="1:8" ht="15">
      <c r="A430" s="208" t="s">
        <v>231</v>
      </c>
      <c r="B430" s="215" t="s">
        <v>30</v>
      </c>
      <c r="C430" s="216" t="s">
        <v>87</v>
      </c>
      <c r="D430" s="208" t="s">
        <v>29</v>
      </c>
      <c r="E430" s="208"/>
      <c r="F430" s="217">
        <f t="shared" si="82"/>
        <v>85000</v>
      </c>
      <c r="G430" s="217">
        <f t="shared" si="82"/>
        <v>85000</v>
      </c>
      <c r="H430" s="217">
        <f t="shared" si="82"/>
        <v>85000</v>
      </c>
    </row>
    <row r="431" spans="1:8" ht="46.5">
      <c r="A431" s="208" t="s">
        <v>232</v>
      </c>
      <c r="B431" s="225" t="s">
        <v>910</v>
      </c>
      <c r="C431" s="216" t="s">
        <v>87</v>
      </c>
      <c r="D431" s="208" t="s">
        <v>668</v>
      </c>
      <c r="E431" s="208"/>
      <c r="F431" s="217">
        <f t="shared" si="82"/>
        <v>85000</v>
      </c>
      <c r="G431" s="217">
        <f t="shared" si="82"/>
        <v>85000</v>
      </c>
      <c r="H431" s="217">
        <f t="shared" si="82"/>
        <v>85000</v>
      </c>
    </row>
    <row r="432" spans="1:8" ht="15">
      <c r="A432" s="208" t="s">
        <v>233</v>
      </c>
      <c r="B432" s="219" t="s">
        <v>468</v>
      </c>
      <c r="C432" s="216" t="s">
        <v>87</v>
      </c>
      <c r="D432" s="208" t="s">
        <v>668</v>
      </c>
      <c r="E432" s="208" t="s">
        <v>10</v>
      </c>
      <c r="F432" s="217">
        <f t="shared" si="82"/>
        <v>85000</v>
      </c>
      <c r="G432" s="217">
        <f t="shared" si="82"/>
        <v>85000</v>
      </c>
      <c r="H432" s="217">
        <f t="shared" si="82"/>
        <v>85000</v>
      </c>
    </row>
    <row r="433" spans="1:8" ht="15">
      <c r="A433" s="208" t="s">
        <v>234</v>
      </c>
      <c r="B433" s="229" t="s">
        <v>576</v>
      </c>
      <c r="C433" s="216" t="s">
        <v>87</v>
      </c>
      <c r="D433" s="208" t="s">
        <v>668</v>
      </c>
      <c r="E433" s="208" t="s">
        <v>284</v>
      </c>
      <c r="F433" s="220">
        <f>'№4 вед 2022-2024'!G167</f>
        <v>85000</v>
      </c>
      <c r="G433" s="220">
        <f>'№4 вед 2022-2024'!H167</f>
        <v>85000</v>
      </c>
      <c r="H433" s="220">
        <f>'№4 вед 2022-2024'!I167</f>
        <v>85000</v>
      </c>
    </row>
    <row r="434" spans="1:8" ht="108.75">
      <c r="A434" s="208" t="s">
        <v>235</v>
      </c>
      <c r="B434" s="226" t="s">
        <v>1197</v>
      </c>
      <c r="C434" s="216" t="s">
        <v>981</v>
      </c>
      <c r="D434" s="208"/>
      <c r="E434" s="208"/>
      <c r="F434" s="217">
        <f aca="true" t="shared" si="83" ref="F434:H437">F435</f>
        <v>115000</v>
      </c>
      <c r="G434" s="217">
        <f t="shared" si="83"/>
        <v>115000</v>
      </c>
      <c r="H434" s="217">
        <f t="shared" si="83"/>
        <v>115000</v>
      </c>
    </row>
    <row r="435" spans="1:8" ht="15">
      <c r="A435" s="208" t="s">
        <v>236</v>
      </c>
      <c r="B435" s="215" t="s">
        <v>30</v>
      </c>
      <c r="C435" s="216" t="s">
        <v>981</v>
      </c>
      <c r="D435" s="208" t="s">
        <v>29</v>
      </c>
      <c r="E435" s="208"/>
      <c r="F435" s="217">
        <f t="shared" si="83"/>
        <v>115000</v>
      </c>
      <c r="G435" s="217">
        <f t="shared" si="83"/>
        <v>115000</v>
      </c>
      <c r="H435" s="217">
        <f t="shared" si="83"/>
        <v>115000</v>
      </c>
    </row>
    <row r="436" spans="1:8" ht="46.5">
      <c r="A436" s="208" t="s">
        <v>237</v>
      </c>
      <c r="B436" s="225" t="s">
        <v>910</v>
      </c>
      <c r="C436" s="216" t="s">
        <v>981</v>
      </c>
      <c r="D436" s="208" t="s">
        <v>668</v>
      </c>
      <c r="E436" s="208"/>
      <c r="F436" s="217">
        <f t="shared" si="83"/>
        <v>115000</v>
      </c>
      <c r="G436" s="217">
        <f t="shared" si="83"/>
        <v>115000</v>
      </c>
      <c r="H436" s="217">
        <f t="shared" si="83"/>
        <v>115000</v>
      </c>
    </row>
    <row r="437" spans="1:8" ht="15">
      <c r="A437" s="208" t="s">
        <v>1155</v>
      </c>
      <c r="B437" s="219" t="s">
        <v>468</v>
      </c>
      <c r="C437" s="216" t="s">
        <v>981</v>
      </c>
      <c r="D437" s="208" t="s">
        <v>668</v>
      </c>
      <c r="E437" s="208" t="s">
        <v>10</v>
      </c>
      <c r="F437" s="217">
        <f t="shared" si="83"/>
        <v>115000</v>
      </c>
      <c r="G437" s="217">
        <f t="shared" si="83"/>
        <v>115000</v>
      </c>
      <c r="H437" s="217">
        <f t="shared" si="83"/>
        <v>115000</v>
      </c>
    </row>
    <row r="438" spans="1:8" ht="15">
      <c r="A438" s="208" t="s">
        <v>1444</v>
      </c>
      <c r="B438" s="229" t="s">
        <v>576</v>
      </c>
      <c r="C438" s="216" t="s">
        <v>981</v>
      </c>
      <c r="D438" s="208" t="s">
        <v>668</v>
      </c>
      <c r="E438" s="208" t="s">
        <v>284</v>
      </c>
      <c r="F438" s="220">
        <f>'№4 вед 2022-2024'!G170</f>
        <v>115000</v>
      </c>
      <c r="G438" s="220">
        <f>'№4 вед 2022-2024'!H170</f>
        <v>115000</v>
      </c>
      <c r="H438" s="220">
        <f>'№4 вед 2022-2024'!I170</f>
        <v>115000</v>
      </c>
    </row>
    <row r="439" spans="1:8" s="213" customFormat="1" ht="30.75">
      <c r="A439" s="208" t="s">
        <v>1445</v>
      </c>
      <c r="B439" s="210" t="s">
        <v>45</v>
      </c>
      <c r="C439" s="211" t="s">
        <v>80</v>
      </c>
      <c r="D439" s="211"/>
      <c r="E439" s="211"/>
      <c r="F439" s="212">
        <f>F440+F451</f>
        <v>22536240</v>
      </c>
      <c r="G439" s="212">
        <f>G440+G451</f>
        <v>19173460</v>
      </c>
      <c r="H439" s="212">
        <f>H440+H451</f>
        <v>17610670</v>
      </c>
    </row>
    <row r="440" spans="1:8" s="213" customFormat="1" ht="30.75">
      <c r="A440" s="208" t="s">
        <v>1446</v>
      </c>
      <c r="B440" s="224" t="s">
        <v>137</v>
      </c>
      <c r="C440" s="211" t="s">
        <v>81</v>
      </c>
      <c r="D440" s="211"/>
      <c r="E440" s="211"/>
      <c r="F440" s="212">
        <f>F441+F446</f>
        <v>22511240</v>
      </c>
      <c r="G440" s="212">
        <f>G441+G446</f>
        <v>19148460</v>
      </c>
      <c r="H440" s="212">
        <f>H441+H446</f>
        <v>17585670</v>
      </c>
    </row>
    <row r="441" spans="1:8" ht="104.25" customHeight="1">
      <c r="A441" s="208" t="s">
        <v>1447</v>
      </c>
      <c r="B441" s="226" t="s">
        <v>1183</v>
      </c>
      <c r="C441" s="216" t="s">
        <v>82</v>
      </c>
      <c r="D441" s="208"/>
      <c r="E441" s="208"/>
      <c r="F441" s="217">
        <f aca="true" t="shared" si="84" ref="F441:H444">F442</f>
        <v>3351520</v>
      </c>
      <c r="G441" s="217">
        <f t="shared" si="84"/>
        <v>2867730</v>
      </c>
      <c r="H441" s="217">
        <f t="shared" si="84"/>
        <v>2683940</v>
      </c>
    </row>
    <row r="442" spans="1:8" ht="15">
      <c r="A442" s="208" t="s">
        <v>238</v>
      </c>
      <c r="B442" s="215" t="s">
        <v>30</v>
      </c>
      <c r="C442" s="216" t="s">
        <v>82</v>
      </c>
      <c r="D442" s="208" t="s">
        <v>29</v>
      </c>
      <c r="E442" s="208"/>
      <c r="F442" s="217">
        <f t="shared" si="84"/>
        <v>3351520</v>
      </c>
      <c r="G442" s="217">
        <f t="shared" si="84"/>
        <v>2867730</v>
      </c>
      <c r="H442" s="217">
        <f t="shared" si="84"/>
        <v>2683940</v>
      </c>
    </row>
    <row r="443" spans="1:8" ht="46.5">
      <c r="A443" s="208" t="s">
        <v>239</v>
      </c>
      <c r="B443" s="225" t="s">
        <v>910</v>
      </c>
      <c r="C443" s="216" t="s">
        <v>82</v>
      </c>
      <c r="D443" s="208" t="s">
        <v>668</v>
      </c>
      <c r="E443" s="208"/>
      <c r="F443" s="217">
        <f t="shared" si="84"/>
        <v>3351520</v>
      </c>
      <c r="G443" s="217">
        <f t="shared" si="84"/>
        <v>2867730</v>
      </c>
      <c r="H443" s="217">
        <f t="shared" si="84"/>
        <v>2683940</v>
      </c>
    </row>
    <row r="444" spans="1:8" ht="15">
      <c r="A444" s="208" t="s">
        <v>240</v>
      </c>
      <c r="B444" s="219" t="s">
        <v>468</v>
      </c>
      <c r="C444" s="216" t="s">
        <v>82</v>
      </c>
      <c r="D444" s="208" t="s">
        <v>668</v>
      </c>
      <c r="E444" s="208" t="s">
        <v>10</v>
      </c>
      <c r="F444" s="217">
        <f t="shared" si="84"/>
        <v>3351520</v>
      </c>
      <c r="G444" s="217">
        <f t="shared" si="84"/>
        <v>2867730</v>
      </c>
      <c r="H444" s="217">
        <f t="shared" si="84"/>
        <v>2683940</v>
      </c>
    </row>
    <row r="445" spans="1:8" ht="15">
      <c r="A445" s="208" t="s">
        <v>241</v>
      </c>
      <c r="B445" s="219" t="s">
        <v>765</v>
      </c>
      <c r="C445" s="216" t="s">
        <v>82</v>
      </c>
      <c r="D445" s="208" t="s">
        <v>668</v>
      </c>
      <c r="E445" s="208" t="s">
        <v>283</v>
      </c>
      <c r="F445" s="220">
        <f>'№4 вед 2022-2024'!G148</f>
        <v>3351520</v>
      </c>
      <c r="G445" s="220">
        <f>'№4 вед 2022-2024'!H148</f>
        <v>2867730</v>
      </c>
      <c r="H445" s="220">
        <f>'№4 вед 2022-2024'!I148</f>
        <v>2683940</v>
      </c>
    </row>
    <row r="446" spans="1:8" ht="119.25" customHeight="1">
      <c r="A446" s="208" t="s">
        <v>242</v>
      </c>
      <c r="B446" s="226" t="s">
        <v>1184</v>
      </c>
      <c r="C446" s="216" t="s">
        <v>83</v>
      </c>
      <c r="D446" s="208"/>
      <c r="E446" s="208"/>
      <c r="F446" s="217">
        <f aca="true" t="shared" si="85" ref="F446:H449">F447</f>
        <v>19159720</v>
      </c>
      <c r="G446" s="217">
        <f t="shared" si="85"/>
        <v>16280730</v>
      </c>
      <c r="H446" s="217">
        <f t="shared" si="85"/>
        <v>14901730</v>
      </c>
    </row>
    <row r="447" spans="1:8" ht="15">
      <c r="A447" s="208" t="s">
        <v>1156</v>
      </c>
      <c r="B447" s="215" t="s">
        <v>30</v>
      </c>
      <c r="C447" s="216" t="s">
        <v>83</v>
      </c>
      <c r="D447" s="208" t="s">
        <v>29</v>
      </c>
      <c r="E447" s="208"/>
      <c r="F447" s="217">
        <f t="shared" si="85"/>
        <v>19159720</v>
      </c>
      <c r="G447" s="217">
        <f t="shared" si="85"/>
        <v>16280730</v>
      </c>
      <c r="H447" s="217">
        <f t="shared" si="85"/>
        <v>14901730</v>
      </c>
    </row>
    <row r="448" spans="1:8" ht="46.5">
      <c r="A448" s="208" t="s">
        <v>243</v>
      </c>
      <c r="B448" s="225" t="s">
        <v>910</v>
      </c>
      <c r="C448" s="216" t="s">
        <v>83</v>
      </c>
      <c r="D448" s="208" t="s">
        <v>668</v>
      </c>
      <c r="E448" s="208"/>
      <c r="F448" s="217">
        <f t="shared" si="85"/>
        <v>19159720</v>
      </c>
      <c r="G448" s="217">
        <f t="shared" si="85"/>
        <v>16280730</v>
      </c>
      <c r="H448" s="217">
        <f t="shared" si="85"/>
        <v>14901730</v>
      </c>
    </row>
    <row r="449" spans="1:8" ht="15">
      <c r="A449" s="208" t="s">
        <v>244</v>
      </c>
      <c r="B449" s="219" t="s">
        <v>468</v>
      </c>
      <c r="C449" s="216" t="s">
        <v>83</v>
      </c>
      <c r="D449" s="208" t="s">
        <v>668</v>
      </c>
      <c r="E449" s="208" t="s">
        <v>10</v>
      </c>
      <c r="F449" s="217">
        <f t="shared" si="85"/>
        <v>19159720</v>
      </c>
      <c r="G449" s="217">
        <f t="shared" si="85"/>
        <v>16280730</v>
      </c>
      <c r="H449" s="217">
        <f t="shared" si="85"/>
        <v>14901730</v>
      </c>
    </row>
    <row r="450" spans="1:8" ht="15">
      <c r="A450" s="208" t="s">
        <v>388</v>
      </c>
      <c r="B450" s="219" t="s">
        <v>765</v>
      </c>
      <c r="C450" s="216" t="s">
        <v>83</v>
      </c>
      <c r="D450" s="208" t="s">
        <v>668</v>
      </c>
      <c r="E450" s="208" t="s">
        <v>283</v>
      </c>
      <c r="F450" s="220">
        <f>'№4 вед 2022-2024'!G151</f>
        <v>19159720</v>
      </c>
      <c r="G450" s="220">
        <f>'№4 вед 2022-2024'!H151</f>
        <v>16280730</v>
      </c>
      <c r="H450" s="220">
        <f>'№4 вед 2022-2024'!I151</f>
        <v>14901730</v>
      </c>
    </row>
    <row r="451" spans="1:8" s="213" customFormat="1" ht="30.75">
      <c r="A451" s="208" t="s">
        <v>389</v>
      </c>
      <c r="B451" s="210" t="s">
        <v>567</v>
      </c>
      <c r="C451" s="228" t="s">
        <v>915</v>
      </c>
      <c r="D451" s="211"/>
      <c r="E451" s="211"/>
      <c r="F451" s="231">
        <f>F452+F457</f>
        <v>25000</v>
      </c>
      <c r="G451" s="231">
        <f>G452+G457</f>
        <v>25000</v>
      </c>
      <c r="H451" s="231">
        <f>H452+H457</f>
        <v>25000</v>
      </c>
    </row>
    <row r="452" spans="1:8" ht="76.5" customHeight="1">
      <c r="A452" s="208" t="s">
        <v>390</v>
      </c>
      <c r="B452" s="215" t="s">
        <v>532</v>
      </c>
      <c r="C452" s="216" t="s">
        <v>916</v>
      </c>
      <c r="D452" s="208"/>
      <c r="E452" s="208"/>
      <c r="F452" s="217">
        <f>F453</f>
        <v>18000</v>
      </c>
      <c r="G452" s="217">
        <f>G453</f>
        <v>18000</v>
      </c>
      <c r="H452" s="217">
        <f>H453</f>
        <v>18000</v>
      </c>
    </row>
    <row r="453" spans="1:8" ht="46.5">
      <c r="A453" s="208" t="s">
        <v>1022</v>
      </c>
      <c r="B453" s="215" t="s">
        <v>913</v>
      </c>
      <c r="C453" s="216" t="s">
        <v>916</v>
      </c>
      <c r="D453" s="208" t="s">
        <v>605</v>
      </c>
      <c r="E453" s="208"/>
      <c r="F453" s="217">
        <f aca="true" t="shared" si="86" ref="F453:H455">F454</f>
        <v>18000</v>
      </c>
      <c r="G453" s="217">
        <f t="shared" si="86"/>
        <v>18000</v>
      </c>
      <c r="H453" s="217">
        <f t="shared" si="86"/>
        <v>18000</v>
      </c>
    </row>
    <row r="454" spans="1:8" ht="30.75">
      <c r="A454" s="208" t="s">
        <v>1023</v>
      </c>
      <c r="B454" s="215" t="s">
        <v>379</v>
      </c>
      <c r="C454" s="216" t="s">
        <v>916</v>
      </c>
      <c r="D454" s="208" t="s">
        <v>606</v>
      </c>
      <c r="E454" s="208"/>
      <c r="F454" s="217">
        <f t="shared" si="86"/>
        <v>18000</v>
      </c>
      <c r="G454" s="217">
        <f t="shared" si="86"/>
        <v>18000</v>
      </c>
      <c r="H454" s="217">
        <f t="shared" si="86"/>
        <v>18000</v>
      </c>
    </row>
    <row r="455" spans="1:8" ht="15">
      <c r="A455" s="208" t="s">
        <v>1024</v>
      </c>
      <c r="B455" s="215" t="s">
        <v>445</v>
      </c>
      <c r="C455" s="216" t="s">
        <v>916</v>
      </c>
      <c r="D455" s="208" t="s">
        <v>606</v>
      </c>
      <c r="E455" s="208" t="s">
        <v>12</v>
      </c>
      <c r="F455" s="217">
        <f t="shared" si="86"/>
        <v>18000</v>
      </c>
      <c r="G455" s="217">
        <f t="shared" si="86"/>
        <v>18000</v>
      </c>
      <c r="H455" s="217">
        <f t="shared" si="86"/>
        <v>18000</v>
      </c>
    </row>
    <row r="456" spans="1:8" ht="15">
      <c r="A456" s="208" t="s">
        <v>1025</v>
      </c>
      <c r="B456" s="215" t="s">
        <v>307</v>
      </c>
      <c r="C456" s="216" t="s">
        <v>916</v>
      </c>
      <c r="D456" s="208" t="s">
        <v>606</v>
      </c>
      <c r="E456" s="208" t="s">
        <v>288</v>
      </c>
      <c r="F456" s="220">
        <f>'№4 вед 2022-2024'!G365</f>
        <v>18000</v>
      </c>
      <c r="G456" s="220">
        <f>'№4 вед 2022-2024'!H365</f>
        <v>18000</v>
      </c>
      <c r="H456" s="220">
        <f>'№4 вед 2022-2024'!I365</f>
        <v>18000</v>
      </c>
    </row>
    <row r="457" spans="1:8" ht="78.75" customHeight="1">
      <c r="A457" s="208" t="s">
        <v>1238</v>
      </c>
      <c r="B457" s="215" t="s">
        <v>533</v>
      </c>
      <c r="C457" s="216" t="s">
        <v>917</v>
      </c>
      <c r="D457" s="208"/>
      <c r="E457" s="208"/>
      <c r="F457" s="217">
        <f>F458</f>
        <v>7000</v>
      </c>
      <c r="G457" s="217">
        <f>G458</f>
        <v>7000</v>
      </c>
      <c r="H457" s="217">
        <f>H458</f>
        <v>7000</v>
      </c>
    </row>
    <row r="458" spans="1:8" ht="46.5">
      <c r="A458" s="208" t="s">
        <v>1239</v>
      </c>
      <c r="B458" s="215" t="s">
        <v>913</v>
      </c>
      <c r="C458" s="216" t="s">
        <v>917</v>
      </c>
      <c r="D458" s="208" t="s">
        <v>605</v>
      </c>
      <c r="E458" s="208"/>
      <c r="F458" s="217">
        <f aca="true" t="shared" si="87" ref="F458:H460">F459</f>
        <v>7000</v>
      </c>
      <c r="G458" s="217">
        <f t="shared" si="87"/>
        <v>7000</v>
      </c>
      <c r="H458" s="217">
        <f t="shared" si="87"/>
        <v>7000</v>
      </c>
    </row>
    <row r="459" spans="1:8" ht="30.75">
      <c r="A459" s="208" t="s">
        <v>245</v>
      </c>
      <c r="B459" s="215" t="s">
        <v>379</v>
      </c>
      <c r="C459" s="216" t="s">
        <v>917</v>
      </c>
      <c r="D459" s="208" t="s">
        <v>606</v>
      </c>
      <c r="E459" s="208"/>
      <c r="F459" s="217">
        <f t="shared" si="87"/>
        <v>7000</v>
      </c>
      <c r="G459" s="217">
        <f t="shared" si="87"/>
        <v>7000</v>
      </c>
      <c r="H459" s="217">
        <f t="shared" si="87"/>
        <v>7000</v>
      </c>
    </row>
    <row r="460" spans="1:8" ht="15">
      <c r="A460" s="208" t="s">
        <v>246</v>
      </c>
      <c r="B460" s="215" t="s">
        <v>445</v>
      </c>
      <c r="C460" s="216" t="s">
        <v>917</v>
      </c>
      <c r="D460" s="208" t="s">
        <v>606</v>
      </c>
      <c r="E460" s="208" t="s">
        <v>12</v>
      </c>
      <c r="F460" s="217">
        <f t="shared" si="87"/>
        <v>7000</v>
      </c>
      <c r="G460" s="217">
        <f t="shared" si="87"/>
        <v>7000</v>
      </c>
      <c r="H460" s="217">
        <f t="shared" si="87"/>
        <v>7000</v>
      </c>
    </row>
    <row r="461" spans="1:8" ht="15">
      <c r="A461" s="208" t="s">
        <v>247</v>
      </c>
      <c r="B461" s="215" t="s">
        <v>307</v>
      </c>
      <c r="C461" s="216" t="s">
        <v>917</v>
      </c>
      <c r="D461" s="208" t="s">
        <v>606</v>
      </c>
      <c r="E461" s="208" t="s">
        <v>288</v>
      </c>
      <c r="F461" s="220">
        <f>'№4 вед 2022-2024'!G368</f>
        <v>7000</v>
      </c>
      <c r="G461" s="220">
        <f>'№4 вед 2022-2024'!H368</f>
        <v>7000</v>
      </c>
      <c r="H461" s="220">
        <f>'№4 вед 2022-2024'!I368</f>
        <v>7000</v>
      </c>
    </row>
    <row r="462" spans="1:8" s="213" customFormat="1" ht="30.75">
      <c r="A462" s="208" t="s">
        <v>248</v>
      </c>
      <c r="B462" s="224" t="s">
        <v>24</v>
      </c>
      <c r="C462" s="211" t="s">
        <v>63</v>
      </c>
      <c r="D462" s="211"/>
      <c r="E462" s="211"/>
      <c r="F462" s="212">
        <f>F463+F574</f>
        <v>41780334.12</v>
      </c>
      <c r="G462" s="212">
        <f>G463+G574</f>
        <v>34709077.120000005</v>
      </c>
      <c r="H462" s="212">
        <f>H463+H574</f>
        <v>31785557.12</v>
      </c>
    </row>
    <row r="463" spans="1:8" ht="15">
      <c r="A463" s="208" t="s">
        <v>1240</v>
      </c>
      <c r="B463" s="223" t="s">
        <v>730</v>
      </c>
      <c r="C463" s="216" t="s">
        <v>64</v>
      </c>
      <c r="D463" s="208"/>
      <c r="E463" s="208"/>
      <c r="F463" s="217">
        <f>F487+F510+F526+F505+F549+F478+F544+F531+F559+F473+F564+F464+F554+F569+F496</f>
        <v>40671234.12</v>
      </c>
      <c r="G463" s="217">
        <f>G487+G510+G526+G505+G549+G478+G544+G531+G559+G473+G564+G464+G554+G569+G496</f>
        <v>33543877.12</v>
      </c>
      <c r="H463" s="217">
        <f>H487+H510+H526+H505+H549+H478+H544+H531+H559+H473+H564+H464+H554+H569+H496</f>
        <v>31733357.12</v>
      </c>
    </row>
    <row r="464" spans="1:8" ht="78.75" customHeight="1">
      <c r="A464" s="208" t="s">
        <v>1241</v>
      </c>
      <c r="B464" s="226" t="s">
        <v>1105</v>
      </c>
      <c r="C464" s="222" t="s">
        <v>1104</v>
      </c>
      <c r="D464" s="208"/>
      <c r="E464" s="208"/>
      <c r="F464" s="217">
        <f>F465+F469</f>
        <v>737200</v>
      </c>
      <c r="G464" s="217">
        <f>G465+G469</f>
        <v>737200</v>
      </c>
      <c r="H464" s="217">
        <f>H465+H469</f>
        <v>737200</v>
      </c>
    </row>
    <row r="465" spans="1:8" ht="62.25">
      <c r="A465" s="208" t="s">
        <v>1242</v>
      </c>
      <c r="B465" s="215" t="s">
        <v>3</v>
      </c>
      <c r="C465" s="222" t="s">
        <v>1104</v>
      </c>
      <c r="D465" s="208" t="s">
        <v>329</v>
      </c>
      <c r="E465" s="208"/>
      <c r="F465" s="217">
        <f aca="true" t="shared" si="88" ref="F465:H467">F466</f>
        <v>670900</v>
      </c>
      <c r="G465" s="217">
        <f t="shared" si="88"/>
        <v>670900</v>
      </c>
      <c r="H465" s="217">
        <f t="shared" si="88"/>
        <v>670900</v>
      </c>
    </row>
    <row r="466" spans="1:8" ht="30.75">
      <c r="A466" s="208" t="s">
        <v>1157</v>
      </c>
      <c r="B466" s="215" t="s">
        <v>27</v>
      </c>
      <c r="C466" s="222" t="s">
        <v>1104</v>
      </c>
      <c r="D466" s="208" t="s">
        <v>346</v>
      </c>
      <c r="E466" s="208"/>
      <c r="F466" s="217">
        <f t="shared" si="88"/>
        <v>670900</v>
      </c>
      <c r="G466" s="217">
        <f t="shared" si="88"/>
        <v>670900</v>
      </c>
      <c r="H466" s="217">
        <f t="shared" si="88"/>
        <v>670900</v>
      </c>
    </row>
    <row r="467" spans="1:8" ht="15">
      <c r="A467" s="208" t="s">
        <v>1158</v>
      </c>
      <c r="B467" s="219" t="s">
        <v>308</v>
      </c>
      <c r="C467" s="222" t="s">
        <v>1104</v>
      </c>
      <c r="D467" s="208" t="s">
        <v>346</v>
      </c>
      <c r="E467" s="208" t="s">
        <v>14</v>
      </c>
      <c r="F467" s="217">
        <f t="shared" si="88"/>
        <v>670900</v>
      </c>
      <c r="G467" s="217">
        <f t="shared" si="88"/>
        <v>670900</v>
      </c>
      <c r="H467" s="217">
        <f t="shared" si="88"/>
        <v>670900</v>
      </c>
    </row>
    <row r="468" spans="1:8" ht="15">
      <c r="A468" s="208" t="s">
        <v>1159</v>
      </c>
      <c r="B468" s="235" t="s">
        <v>357</v>
      </c>
      <c r="C468" s="222" t="s">
        <v>1104</v>
      </c>
      <c r="D468" s="208" t="s">
        <v>346</v>
      </c>
      <c r="E468" s="208" t="s">
        <v>7</v>
      </c>
      <c r="F468" s="236">
        <f>'№4 вед 2022-2024'!G199</f>
        <v>670900</v>
      </c>
      <c r="G468" s="236">
        <f>'№4 вед 2022-2024'!H199</f>
        <v>670900</v>
      </c>
      <c r="H468" s="236">
        <f>'№4 вед 2022-2024'!I199</f>
        <v>670900</v>
      </c>
    </row>
    <row r="469" spans="1:8" ht="46.5">
      <c r="A469" s="208" t="s">
        <v>1160</v>
      </c>
      <c r="B469" s="215" t="s">
        <v>913</v>
      </c>
      <c r="C469" s="222" t="s">
        <v>1104</v>
      </c>
      <c r="D469" s="208" t="s">
        <v>142</v>
      </c>
      <c r="E469" s="208"/>
      <c r="F469" s="217">
        <f aca="true" t="shared" si="89" ref="F469:H471">F470</f>
        <v>66300</v>
      </c>
      <c r="G469" s="217">
        <f t="shared" si="89"/>
        <v>66300</v>
      </c>
      <c r="H469" s="217">
        <f t="shared" si="89"/>
        <v>66300</v>
      </c>
    </row>
    <row r="470" spans="1:8" ht="30.75">
      <c r="A470" s="208" t="s">
        <v>1161</v>
      </c>
      <c r="B470" s="215" t="s">
        <v>379</v>
      </c>
      <c r="C470" s="222" t="s">
        <v>1104</v>
      </c>
      <c r="D470" s="208" t="s">
        <v>694</v>
      </c>
      <c r="E470" s="208"/>
      <c r="F470" s="217">
        <f t="shared" si="89"/>
        <v>66300</v>
      </c>
      <c r="G470" s="217">
        <f t="shared" si="89"/>
        <v>66300</v>
      </c>
      <c r="H470" s="217">
        <f t="shared" si="89"/>
        <v>66300</v>
      </c>
    </row>
    <row r="471" spans="1:8" ht="15">
      <c r="A471" s="208" t="s">
        <v>1162</v>
      </c>
      <c r="B471" s="219" t="s">
        <v>308</v>
      </c>
      <c r="C471" s="222" t="s">
        <v>1104</v>
      </c>
      <c r="D471" s="208" t="s">
        <v>694</v>
      </c>
      <c r="E471" s="208" t="s">
        <v>14</v>
      </c>
      <c r="F471" s="217">
        <f t="shared" si="89"/>
        <v>66300</v>
      </c>
      <c r="G471" s="217">
        <f t="shared" si="89"/>
        <v>66300</v>
      </c>
      <c r="H471" s="217">
        <f t="shared" si="89"/>
        <v>66300</v>
      </c>
    </row>
    <row r="472" spans="1:8" ht="15">
      <c r="A472" s="208" t="s">
        <v>1163</v>
      </c>
      <c r="B472" s="235" t="s">
        <v>357</v>
      </c>
      <c r="C472" s="222" t="s">
        <v>1104</v>
      </c>
      <c r="D472" s="208" t="s">
        <v>694</v>
      </c>
      <c r="E472" s="208" t="s">
        <v>7</v>
      </c>
      <c r="F472" s="236">
        <f>'№4 вед 2022-2024'!G201</f>
        <v>66300</v>
      </c>
      <c r="G472" s="236">
        <f>'№4 вед 2022-2024'!H201</f>
        <v>66300</v>
      </c>
      <c r="H472" s="236">
        <f>'№4 вед 2022-2024'!I201</f>
        <v>66300</v>
      </c>
    </row>
    <row r="473" spans="1:8" ht="78">
      <c r="A473" s="208" t="s">
        <v>249</v>
      </c>
      <c r="B473" s="223" t="s">
        <v>926</v>
      </c>
      <c r="C473" s="216" t="s">
        <v>927</v>
      </c>
      <c r="D473" s="216"/>
      <c r="E473" s="208"/>
      <c r="F473" s="217">
        <f aca="true" t="shared" si="90" ref="F473:H476">F474</f>
        <v>59900</v>
      </c>
      <c r="G473" s="217">
        <f t="shared" si="90"/>
        <v>2100</v>
      </c>
      <c r="H473" s="217">
        <f t="shared" si="90"/>
        <v>0</v>
      </c>
    </row>
    <row r="474" spans="1:8" ht="46.5">
      <c r="A474" s="208" t="s">
        <v>250</v>
      </c>
      <c r="B474" s="215" t="s">
        <v>913</v>
      </c>
      <c r="C474" s="216" t="s">
        <v>927</v>
      </c>
      <c r="D474" s="208" t="s">
        <v>142</v>
      </c>
      <c r="E474" s="208"/>
      <c r="F474" s="217">
        <f t="shared" si="90"/>
        <v>59900</v>
      </c>
      <c r="G474" s="217">
        <f t="shared" si="90"/>
        <v>2100</v>
      </c>
      <c r="H474" s="217">
        <f t="shared" si="90"/>
        <v>0</v>
      </c>
    </row>
    <row r="475" spans="1:8" ht="30.75">
      <c r="A475" s="208" t="s">
        <v>251</v>
      </c>
      <c r="B475" s="215" t="s">
        <v>379</v>
      </c>
      <c r="C475" s="216" t="s">
        <v>927</v>
      </c>
      <c r="D475" s="208" t="s">
        <v>694</v>
      </c>
      <c r="E475" s="208"/>
      <c r="F475" s="217">
        <f t="shared" si="90"/>
        <v>59900</v>
      </c>
      <c r="G475" s="217">
        <f t="shared" si="90"/>
        <v>2100</v>
      </c>
      <c r="H475" s="217">
        <f t="shared" si="90"/>
        <v>0</v>
      </c>
    </row>
    <row r="476" spans="1:8" ht="15">
      <c r="A476" s="208" t="s">
        <v>252</v>
      </c>
      <c r="B476" s="219" t="s">
        <v>691</v>
      </c>
      <c r="C476" s="216" t="s">
        <v>927</v>
      </c>
      <c r="D476" s="208" t="s">
        <v>694</v>
      </c>
      <c r="E476" s="208" t="s">
        <v>9</v>
      </c>
      <c r="F476" s="217">
        <f t="shared" si="90"/>
        <v>59900</v>
      </c>
      <c r="G476" s="217">
        <f t="shared" si="90"/>
        <v>2100</v>
      </c>
      <c r="H476" s="217">
        <f t="shared" si="90"/>
        <v>0</v>
      </c>
    </row>
    <row r="477" spans="1:8" ht="15">
      <c r="A477" s="208" t="s">
        <v>253</v>
      </c>
      <c r="B477" s="215" t="s">
        <v>924</v>
      </c>
      <c r="C477" s="216" t="s">
        <v>927</v>
      </c>
      <c r="D477" s="208" t="s">
        <v>694</v>
      </c>
      <c r="E477" s="208" t="s">
        <v>925</v>
      </c>
      <c r="F477" s="220">
        <f>'№4 вед 2022-2024'!G67</f>
        <v>59900</v>
      </c>
      <c r="G477" s="220">
        <f>'№4 вед 2022-2024'!H67</f>
        <v>2100</v>
      </c>
      <c r="H477" s="220">
        <f>'№4 вед 2022-2024'!I67</f>
        <v>0</v>
      </c>
    </row>
    <row r="478" spans="1:8" ht="84.75" customHeight="1">
      <c r="A478" s="208" t="s">
        <v>254</v>
      </c>
      <c r="B478" s="215" t="s">
        <v>799</v>
      </c>
      <c r="C478" s="216" t="s">
        <v>75</v>
      </c>
      <c r="D478" s="208"/>
      <c r="E478" s="208"/>
      <c r="F478" s="217">
        <f>F479+F483</f>
        <v>70300</v>
      </c>
      <c r="G478" s="217">
        <f>G479+G483</f>
        <v>70300</v>
      </c>
      <c r="H478" s="217">
        <f>H479+H483</f>
        <v>70300</v>
      </c>
    </row>
    <row r="479" spans="1:8" ht="62.25">
      <c r="A479" s="208" t="s">
        <v>255</v>
      </c>
      <c r="B479" s="215" t="s">
        <v>3</v>
      </c>
      <c r="C479" s="216" t="s">
        <v>75</v>
      </c>
      <c r="D479" s="208" t="s">
        <v>329</v>
      </c>
      <c r="E479" s="208"/>
      <c r="F479" s="217">
        <f aca="true" t="shared" si="91" ref="F479:H481">F480</f>
        <v>67100</v>
      </c>
      <c r="G479" s="217">
        <f t="shared" si="91"/>
        <v>67100</v>
      </c>
      <c r="H479" s="217">
        <f t="shared" si="91"/>
        <v>67100</v>
      </c>
    </row>
    <row r="480" spans="1:8" ht="30.75">
      <c r="A480" s="208" t="s">
        <v>256</v>
      </c>
      <c r="B480" s="215" t="s">
        <v>27</v>
      </c>
      <c r="C480" s="216" t="s">
        <v>75</v>
      </c>
      <c r="D480" s="208" t="s">
        <v>346</v>
      </c>
      <c r="E480" s="208"/>
      <c r="F480" s="217">
        <f t="shared" si="91"/>
        <v>67100</v>
      </c>
      <c r="G480" s="217">
        <f t="shared" si="91"/>
        <v>67100</v>
      </c>
      <c r="H480" s="217">
        <f t="shared" si="91"/>
        <v>67100</v>
      </c>
    </row>
    <row r="481" spans="1:8" ht="15">
      <c r="A481" s="208" t="s">
        <v>391</v>
      </c>
      <c r="B481" s="219" t="s">
        <v>691</v>
      </c>
      <c r="C481" s="216" t="s">
        <v>75</v>
      </c>
      <c r="D481" s="208" t="s">
        <v>346</v>
      </c>
      <c r="E481" s="208" t="s">
        <v>9</v>
      </c>
      <c r="F481" s="217">
        <f t="shared" si="91"/>
        <v>67100</v>
      </c>
      <c r="G481" s="217">
        <f t="shared" si="91"/>
        <v>67100</v>
      </c>
      <c r="H481" s="217">
        <f t="shared" si="91"/>
        <v>67100</v>
      </c>
    </row>
    <row r="482" spans="1:8" ht="15">
      <c r="A482" s="208" t="s">
        <v>392</v>
      </c>
      <c r="B482" s="223" t="s">
        <v>165</v>
      </c>
      <c r="C482" s="216" t="s">
        <v>75</v>
      </c>
      <c r="D482" s="208" t="s">
        <v>346</v>
      </c>
      <c r="E482" s="208" t="s">
        <v>584</v>
      </c>
      <c r="F482" s="220">
        <f>'№4 вед 2022-2024'!G96</f>
        <v>67100</v>
      </c>
      <c r="G482" s="220">
        <f>'№4 вед 2022-2024'!H96</f>
        <v>67100</v>
      </c>
      <c r="H482" s="220">
        <f>'№4 вед 2022-2024'!I96</f>
        <v>67100</v>
      </c>
    </row>
    <row r="483" spans="1:8" ht="46.5">
      <c r="A483" s="208" t="s">
        <v>257</v>
      </c>
      <c r="B483" s="215" t="s">
        <v>913</v>
      </c>
      <c r="C483" s="216" t="s">
        <v>75</v>
      </c>
      <c r="D483" s="208" t="s">
        <v>142</v>
      </c>
      <c r="E483" s="208"/>
      <c r="F483" s="217">
        <f aca="true" t="shared" si="92" ref="F483:H485">F484</f>
        <v>3200</v>
      </c>
      <c r="G483" s="217">
        <f t="shared" si="92"/>
        <v>3200</v>
      </c>
      <c r="H483" s="217">
        <f t="shared" si="92"/>
        <v>3200</v>
      </c>
    </row>
    <row r="484" spans="1:8" ht="30.75">
      <c r="A484" s="208" t="s">
        <v>258</v>
      </c>
      <c r="B484" s="215" t="s">
        <v>379</v>
      </c>
      <c r="C484" s="216" t="s">
        <v>75</v>
      </c>
      <c r="D484" s="208" t="s">
        <v>694</v>
      </c>
      <c r="E484" s="208"/>
      <c r="F484" s="217">
        <f t="shared" si="92"/>
        <v>3200</v>
      </c>
      <c r="G484" s="217">
        <f t="shared" si="92"/>
        <v>3200</v>
      </c>
      <c r="H484" s="217">
        <f t="shared" si="92"/>
        <v>3200</v>
      </c>
    </row>
    <row r="485" spans="1:8" ht="15">
      <c r="A485" s="208" t="s">
        <v>439</v>
      </c>
      <c r="B485" s="219" t="s">
        <v>691</v>
      </c>
      <c r="C485" s="216" t="s">
        <v>75</v>
      </c>
      <c r="D485" s="208" t="s">
        <v>694</v>
      </c>
      <c r="E485" s="208" t="s">
        <v>9</v>
      </c>
      <c r="F485" s="217">
        <f t="shared" si="92"/>
        <v>3200</v>
      </c>
      <c r="G485" s="217">
        <f t="shared" si="92"/>
        <v>3200</v>
      </c>
      <c r="H485" s="217">
        <f t="shared" si="92"/>
        <v>3200</v>
      </c>
    </row>
    <row r="486" spans="1:8" ht="15">
      <c r="A486" s="208" t="s">
        <v>440</v>
      </c>
      <c r="B486" s="223" t="s">
        <v>165</v>
      </c>
      <c r="C486" s="216" t="s">
        <v>75</v>
      </c>
      <c r="D486" s="208" t="s">
        <v>694</v>
      </c>
      <c r="E486" s="208" t="s">
        <v>584</v>
      </c>
      <c r="F486" s="220">
        <f>'№4 вед 2022-2024'!G98</f>
        <v>3200</v>
      </c>
      <c r="G486" s="220">
        <f>'№4 вед 2022-2024'!H98</f>
        <v>3200</v>
      </c>
      <c r="H486" s="220">
        <f>'№4 вед 2022-2024'!I98</f>
        <v>3200</v>
      </c>
    </row>
    <row r="487" spans="1:8" ht="78">
      <c r="A487" s="208" t="s">
        <v>441</v>
      </c>
      <c r="B487" s="237" t="s">
        <v>798</v>
      </c>
      <c r="C487" s="222" t="s">
        <v>65</v>
      </c>
      <c r="D487" s="208"/>
      <c r="E487" s="208"/>
      <c r="F487" s="217">
        <f>F488+F492</f>
        <v>732200</v>
      </c>
      <c r="G487" s="217">
        <f>G488+G492</f>
        <v>732200</v>
      </c>
      <c r="H487" s="217">
        <f>H488+H492</f>
        <v>732200</v>
      </c>
    </row>
    <row r="488" spans="1:8" ht="62.25">
      <c r="A488" s="208" t="s">
        <v>442</v>
      </c>
      <c r="B488" s="215" t="s">
        <v>3</v>
      </c>
      <c r="C488" s="222" t="s">
        <v>65</v>
      </c>
      <c r="D488" s="208" t="s">
        <v>329</v>
      </c>
      <c r="E488" s="208"/>
      <c r="F488" s="217">
        <f aca="true" t="shared" si="93" ref="F488:H490">F489</f>
        <v>670870</v>
      </c>
      <c r="G488" s="217">
        <f t="shared" si="93"/>
        <v>670870</v>
      </c>
      <c r="H488" s="217">
        <f t="shared" si="93"/>
        <v>670870</v>
      </c>
    </row>
    <row r="489" spans="1:8" ht="30.75">
      <c r="A489" s="208" t="s">
        <v>443</v>
      </c>
      <c r="B489" s="215" t="s">
        <v>27</v>
      </c>
      <c r="C489" s="222" t="s">
        <v>65</v>
      </c>
      <c r="D489" s="208" t="s">
        <v>346</v>
      </c>
      <c r="E489" s="208"/>
      <c r="F489" s="217">
        <f t="shared" si="93"/>
        <v>670870</v>
      </c>
      <c r="G489" s="217">
        <f t="shared" si="93"/>
        <v>670870</v>
      </c>
      <c r="H489" s="217">
        <f t="shared" si="93"/>
        <v>670870</v>
      </c>
    </row>
    <row r="490" spans="1:8" ht="15">
      <c r="A490" s="208" t="s">
        <v>259</v>
      </c>
      <c r="B490" s="219" t="s">
        <v>691</v>
      </c>
      <c r="C490" s="222" t="s">
        <v>65</v>
      </c>
      <c r="D490" s="208" t="s">
        <v>346</v>
      </c>
      <c r="E490" s="208" t="s">
        <v>9</v>
      </c>
      <c r="F490" s="217">
        <f t="shared" si="93"/>
        <v>670870</v>
      </c>
      <c r="G490" s="217">
        <f t="shared" si="93"/>
        <v>670870</v>
      </c>
      <c r="H490" s="217">
        <f t="shared" si="93"/>
        <v>670870</v>
      </c>
    </row>
    <row r="491" spans="1:8" ht="46.5">
      <c r="A491" s="208" t="s">
        <v>260</v>
      </c>
      <c r="B491" s="223" t="s">
        <v>534</v>
      </c>
      <c r="C491" s="222" t="s">
        <v>65</v>
      </c>
      <c r="D491" s="208" t="s">
        <v>346</v>
      </c>
      <c r="E491" s="208" t="s">
        <v>280</v>
      </c>
      <c r="F491" s="220">
        <f>'№4 вед 2022-2024'!G45</f>
        <v>670870</v>
      </c>
      <c r="G491" s="220">
        <f>'№4 вед 2022-2024'!H45</f>
        <v>670870</v>
      </c>
      <c r="H491" s="220">
        <f>'№4 вед 2022-2024'!I45</f>
        <v>670870</v>
      </c>
    </row>
    <row r="492" spans="1:8" ht="46.5">
      <c r="A492" s="208" t="s">
        <v>261</v>
      </c>
      <c r="B492" s="215" t="s">
        <v>913</v>
      </c>
      <c r="C492" s="222" t="s">
        <v>65</v>
      </c>
      <c r="D492" s="208" t="s">
        <v>142</v>
      </c>
      <c r="E492" s="208"/>
      <c r="F492" s="217">
        <f aca="true" t="shared" si="94" ref="F492:H494">F493</f>
        <v>61330</v>
      </c>
      <c r="G492" s="217">
        <f t="shared" si="94"/>
        <v>61330</v>
      </c>
      <c r="H492" s="217">
        <f t="shared" si="94"/>
        <v>61330</v>
      </c>
    </row>
    <row r="493" spans="1:8" ht="30.75">
      <c r="A493" s="208" t="s">
        <v>262</v>
      </c>
      <c r="B493" s="215" t="s">
        <v>379</v>
      </c>
      <c r="C493" s="222" t="s">
        <v>65</v>
      </c>
      <c r="D493" s="208" t="s">
        <v>694</v>
      </c>
      <c r="E493" s="208"/>
      <c r="F493" s="217">
        <f t="shared" si="94"/>
        <v>61330</v>
      </c>
      <c r="G493" s="217">
        <f t="shared" si="94"/>
        <v>61330</v>
      </c>
      <c r="H493" s="217">
        <f t="shared" si="94"/>
        <v>61330</v>
      </c>
    </row>
    <row r="494" spans="1:8" ht="15">
      <c r="A494" s="208" t="s">
        <v>263</v>
      </c>
      <c r="B494" s="219" t="s">
        <v>691</v>
      </c>
      <c r="C494" s="222" t="s">
        <v>65</v>
      </c>
      <c r="D494" s="208" t="s">
        <v>694</v>
      </c>
      <c r="E494" s="208" t="s">
        <v>9</v>
      </c>
      <c r="F494" s="217">
        <f t="shared" si="94"/>
        <v>61330</v>
      </c>
      <c r="G494" s="217">
        <f t="shared" si="94"/>
        <v>61330</v>
      </c>
      <c r="H494" s="217">
        <f t="shared" si="94"/>
        <v>61330</v>
      </c>
    </row>
    <row r="495" spans="1:8" ht="46.5">
      <c r="A495" s="208" t="s">
        <v>264</v>
      </c>
      <c r="B495" s="223" t="s">
        <v>534</v>
      </c>
      <c r="C495" s="222" t="s">
        <v>65</v>
      </c>
      <c r="D495" s="208" t="s">
        <v>694</v>
      </c>
      <c r="E495" s="208" t="s">
        <v>280</v>
      </c>
      <c r="F495" s="220">
        <f>'№4 вед 2022-2024'!G47</f>
        <v>61330</v>
      </c>
      <c r="G495" s="220">
        <f>'№4 вед 2022-2024'!H47</f>
        <v>61330</v>
      </c>
      <c r="H495" s="220">
        <f>'№4 вед 2022-2024'!I47</f>
        <v>61330</v>
      </c>
    </row>
    <row r="496" spans="1:8" ht="105" customHeight="1">
      <c r="A496" s="208" t="s">
        <v>265</v>
      </c>
      <c r="B496" s="238" t="s">
        <v>1357</v>
      </c>
      <c r="C496" s="222" t="s">
        <v>1493</v>
      </c>
      <c r="D496" s="208"/>
      <c r="E496" s="208"/>
      <c r="F496" s="217">
        <f>F497+F501</f>
        <v>8400</v>
      </c>
      <c r="G496" s="217">
        <f>G497+G501</f>
        <v>8400</v>
      </c>
      <c r="H496" s="217">
        <f>H497+H501</f>
        <v>8400</v>
      </c>
    </row>
    <row r="497" spans="1:8" ht="62.25">
      <c r="A497" s="208" t="s">
        <v>266</v>
      </c>
      <c r="B497" s="215" t="s">
        <v>3</v>
      </c>
      <c r="C497" s="222" t="s">
        <v>1493</v>
      </c>
      <c r="D497" s="208" t="s">
        <v>329</v>
      </c>
      <c r="E497" s="208"/>
      <c r="F497" s="217">
        <f aca="true" t="shared" si="95" ref="F497:H499">F498</f>
        <v>8100</v>
      </c>
      <c r="G497" s="217">
        <f t="shared" si="95"/>
        <v>8100</v>
      </c>
      <c r="H497" s="217">
        <f t="shared" si="95"/>
        <v>8100</v>
      </c>
    </row>
    <row r="498" spans="1:8" ht="30.75">
      <c r="A498" s="208" t="s">
        <v>267</v>
      </c>
      <c r="B498" s="215" t="s">
        <v>27</v>
      </c>
      <c r="C498" s="222" t="s">
        <v>1493</v>
      </c>
      <c r="D498" s="208" t="s">
        <v>346</v>
      </c>
      <c r="E498" s="208"/>
      <c r="F498" s="217">
        <f t="shared" si="95"/>
        <v>8100</v>
      </c>
      <c r="G498" s="217">
        <f t="shared" si="95"/>
        <v>8100</v>
      </c>
      <c r="H498" s="217">
        <f t="shared" si="95"/>
        <v>8100</v>
      </c>
    </row>
    <row r="499" spans="1:8" ht="15">
      <c r="A499" s="208" t="s">
        <v>393</v>
      </c>
      <c r="B499" s="219" t="s">
        <v>691</v>
      </c>
      <c r="C499" s="222" t="s">
        <v>1493</v>
      </c>
      <c r="D499" s="208" t="s">
        <v>346</v>
      </c>
      <c r="E499" s="208" t="s">
        <v>9</v>
      </c>
      <c r="F499" s="217">
        <f t="shared" si="95"/>
        <v>8100</v>
      </c>
      <c r="G499" s="217">
        <f t="shared" si="95"/>
        <v>8100</v>
      </c>
      <c r="H499" s="217">
        <f t="shared" si="95"/>
        <v>8100</v>
      </c>
    </row>
    <row r="500" spans="1:8" ht="15">
      <c r="A500" s="208" t="s">
        <v>394</v>
      </c>
      <c r="B500" s="223" t="s">
        <v>165</v>
      </c>
      <c r="C500" s="222" t="s">
        <v>1493</v>
      </c>
      <c r="D500" s="208" t="s">
        <v>346</v>
      </c>
      <c r="E500" s="208" t="s">
        <v>584</v>
      </c>
      <c r="F500" s="220">
        <f>'№4 вед 2022-2024'!G101</f>
        <v>8100</v>
      </c>
      <c r="G500" s="220">
        <f>'№4 вед 2022-2024'!H101</f>
        <v>8100</v>
      </c>
      <c r="H500" s="220">
        <f>'№4 вед 2022-2024'!I101</f>
        <v>8100</v>
      </c>
    </row>
    <row r="501" spans="1:8" ht="46.5">
      <c r="A501" s="208" t="s">
        <v>1026</v>
      </c>
      <c r="B501" s="215" t="s">
        <v>913</v>
      </c>
      <c r="C501" s="222" t="s">
        <v>1493</v>
      </c>
      <c r="D501" s="208" t="s">
        <v>142</v>
      </c>
      <c r="E501" s="208"/>
      <c r="F501" s="217">
        <f aca="true" t="shared" si="96" ref="F501:H503">F502</f>
        <v>300</v>
      </c>
      <c r="G501" s="217">
        <f t="shared" si="96"/>
        <v>300</v>
      </c>
      <c r="H501" s="217">
        <f t="shared" si="96"/>
        <v>300</v>
      </c>
    </row>
    <row r="502" spans="1:8" ht="30.75">
      <c r="A502" s="208" t="s">
        <v>1027</v>
      </c>
      <c r="B502" s="215" t="s">
        <v>379</v>
      </c>
      <c r="C502" s="222" t="s">
        <v>1493</v>
      </c>
      <c r="D502" s="208" t="s">
        <v>694</v>
      </c>
      <c r="E502" s="208"/>
      <c r="F502" s="217">
        <f t="shared" si="96"/>
        <v>300</v>
      </c>
      <c r="G502" s="217">
        <f t="shared" si="96"/>
        <v>300</v>
      </c>
      <c r="H502" s="217">
        <f t="shared" si="96"/>
        <v>300</v>
      </c>
    </row>
    <row r="503" spans="1:8" ht="15">
      <c r="A503" s="208" t="s">
        <v>1028</v>
      </c>
      <c r="B503" s="219" t="s">
        <v>691</v>
      </c>
      <c r="C503" s="222" t="s">
        <v>1493</v>
      </c>
      <c r="D503" s="208" t="s">
        <v>694</v>
      </c>
      <c r="E503" s="208" t="s">
        <v>9</v>
      </c>
      <c r="F503" s="217">
        <f t="shared" si="96"/>
        <v>300</v>
      </c>
      <c r="G503" s="217">
        <f t="shared" si="96"/>
        <v>300</v>
      </c>
      <c r="H503" s="217">
        <f t="shared" si="96"/>
        <v>300</v>
      </c>
    </row>
    <row r="504" spans="1:8" ht="15">
      <c r="A504" s="208" t="s">
        <v>1029</v>
      </c>
      <c r="B504" s="223" t="s">
        <v>165</v>
      </c>
      <c r="C504" s="222" t="s">
        <v>1493</v>
      </c>
      <c r="D504" s="208" t="s">
        <v>694</v>
      </c>
      <c r="E504" s="208" t="s">
        <v>584</v>
      </c>
      <c r="F504" s="220">
        <f>'№4 вед 2022-2024'!G103</f>
        <v>300</v>
      </c>
      <c r="G504" s="220">
        <f>'№4 вед 2022-2024'!H103</f>
        <v>300</v>
      </c>
      <c r="H504" s="220">
        <f>'№4 вед 2022-2024'!I103</f>
        <v>300</v>
      </c>
    </row>
    <row r="505" spans="1:8" ht="62.25">
      <c r="A505" s="208" t="s">
        <v>1030</v>
      </c>
      <c r="B505" s="219" t="s">
        <v>538</v>
      </c>
      <c r="C505" s="216" t="s">
        <v>67</v>
      </c>
      <c r="D505" s="208"/>
      <c r="E505" s="208"/>
      <c r="F505" s="217">
        <f aca="true" t="shared" si="97" ref="F505:H508">F506</f>
        <v>200000</v>
      </c>
      <c r="G505" s="217">
        <f t="shared" si="97"/>
        <v>200000</v>
      </c>
      <c r="H505" s="217">
        <f t="shared" si="97"/>
        <v>200000</v>
      </c>
    </row>
    <row r="506" spans="1:8" ht="15">
      <c r="A506" s="208" t="s">
        <v>1031</v>
      </c>
      <c r="B506" s="215" t="s">
        <v>30</v>
      </c>
      <c r="C506" s="216" t="s">
        <v>67</v>
      </c>
      <c r="D506" s="208" t="s">
        <v>29</v>
      </c>
      <c r="E506" s="208"/>
      <c r="F506" s="217">
        <f t="shared" si="97"/>
        <v>200000</v>
      </c>
      <c r="G506" s="217">
        <f t="shared" si="97"/>
        <v>200000</v>
      </c>
      <c r="H506" s="217">
        <f t="shared" si="97"/>
        <v>200000</v>
      </c>
    </row>
    <row r="507" spans="1:8" ht="15">
      <c r="A507" s="208" t="s">
        <v>1032</v>
      </c>
      <c r="B507" s="215" t="s">
        <v>731</v>
      </c>
      <c r="C507" s="216" t="s">
        <v>67</v>
      </c>
      <c r="D507" s="208" t="s">
        <v>732</v>
      </c>
      <c r="E507" s="208"/>
      <c r="F507" s="217">
        <f t="shared" si="97"/>
        <v>200000</v>
      </c>
      <c r="G507" s="217">
        <f t="shared" si="97"/>
        <v>200000</v>
      </c>
      <c r="H507" s="217">
        <f t="shared" si="97"/>
        <v>200000</v>
      </c>
    </row>
    <row r="508" spans="1:8" ht="15">
      <c r="A508" s="208" t="s">
        <v>1033</v>
      </c>
      <c r="B508" s="219" t="s">
        <v>691</v>
      </c>
      <c r="C508" s="216" t="s">
        <v>67</v>
      </c>
      <c r="D508" s="208" t="s">
        <v>732</v>
      </c>
      <c r="E508" s="208" t="s">
        <v>9</v>
      </c>
      <c r="F508" s="217">
        <f t="shared" si="97"/>
        <v>200000</v>
      </c>
      <c r="G508" s="217">
        <f t="shared" si="97"/>
        <v>200000</v>
      </c>
      <c r="H508" s="217">
        <f t="shared" si="97"/>
        <v>200000</v>
      </c>
    </row>
    <row r="509" spans="1:8" ht="15">
      <c r="A509" s="208" t="s">
        <v>1034</v>
      </c>
      <c r="B509" s="219" t="s">
        <v>464</v>
      </c>
      <c r="C509" s="216" t="s">
        <v>67</v>
      </c>
      <c r="D509" s="208" t="s">
        <v>732</v>
      </c>
      <c r="E509" s="208" t="s">
        <v>766</v>
      </c>
      <c r="F509" s="220">
        <f>'№4 вед 2022-2024'!G73</f>
        <v>200000</v>
      </c>
      <c r="G509" s="220">
        <f>'№4 вед 2022-2024'!H73</f>
        <v>200000</v>
      </c>
      <c r="H509" s="220">
        <f>'№4 вед 2022-2024'!I73</f>
        <v>200000</v>
      </c>
    </row>
    <row r="510" spans="1:8" ht="62.25">
      <c r="A510" s="208" t="s">
        <v>1035</v>
      </c>
      <c r="B510" s="223" t="s">
        <v>984</v>
      </c>
      <c r="C510" s="216" t="s">
        <v>66</v>
      </c>
      <c r="D510" s="208"/>
      <c r="E510" s="208"/>
      <c r="F510" s="217">
        <f>F511+F515+F519</f>
        <v>29388509</v>
      </c>
      <c r="G510" s="217">
        <f>G511+G515+G519</f>
        <v>24794545</v>
      </c>
      <c r="H510" s="217">
        <f>H511+H515+H519</f>
        <v>23211575</v>
      </c>
    </row>
    <row r="511" spans="1:8" ht="62.25">
      <c r="A511" s="208" t="s">
        <v>1036</v>
      </c>
      <c r="B511" s="215" t="s">
        <v>3</v>
      </c>
      <c r="C511" s="216" t="s">
        <v>66</v>
      </c>
      <c r="D511" s="208" t="s">
        <v>329</v>
      </c>
      <c r="E511" s="208"/>
      <c r="F511" s="217">
        <f aca="true" t="shared" si="98" ref="F511:H513">F512</f>
        <v>20005724</v>
      </c>
      <c r="G511" s="217">
        <f t="shared" si="98"/>
        <v>16505580</v>
      </c>
      <c r="H511" s="217">
        <f t="shared" si="98"/>
        <v>15505430</v>
      </c>
    </row>
    <row r="512" spans="1:8" ht="30.75">
      <c r="A512" s="208" t="s">
        <v>395</v>
      </c>
      <c r="B512" s="215" t="s">
        <v>27</v>
      </c>
      <c r="C512" s="216" t="s">
        <v>66</v>
      </c>
      <c r="D512" s="208" t="s">
        <v>346</v>
      </c>
      <c r="E512" s="208"/>
      <c r="F512" s="217">
        <f t="shared" si="98"/>
        <v>20005724</v>
      </c>
      <c r="G512" s="217">
        <f t="shared" si="98"/>
        <v>16505580</v>
      </c>
      <c r="H512" s="217">
        <f t="shared" si="98"/>
        <v>15505430</v>
      </c>
    </row>
    <row r="513" spans="1:8" ht="15">
      <c r="A513" s="208" t="s">
        <v>396</v>
      </c>
      <c r="B513" s="219" t="s">
        <v>691</v>
      </c>
      <c r="C513" s="216" t="s">
        <v>66</v>
      </c>
      <c r="D513" s="208" t="s">
        <v>346</v>
      </c>
      <c r="E513" s="208" t="s">
        <v>9</v>
      </c>
      <c r="F513" s="217">
        <f t="shared" si="98"/>
        <v>20005724</v>
      </c>
      <c r="G513" s="217">
        <f t="shared" si="98"/>
        <v>16505580</v>
      </c>
      <c r="H513" s="217">
        <f t="shared" si="98"/>
        <v>15505430</v>
      </c>
    </row>
    <row r="514" spans="1:8" ht="46.5">
      <c r="A514" s="208" t="s">
        <v>397</v>
      </c>
      <c r="B514" s="223" t="s">
        <v>534</v>
      </c>
      <c r="C514" s="216" t="s">
        <v>66</v>
      </c>
      <c r="D514" s="208" t="s">
        <v>346</v>
      </c>
      <c r="E514" s="208" t="s">
        <v>280</v>
      </c>
      <c r="F514" s="220">
        <f>'№4 вед 2022-2024'!G50</f>
        <v>20005724</v>
      </c>
      <c r="G514" s="220">
        <f>'№4 вед 2022-2024'!H50</f>
        <v>16505580</v>
      </c>
      <c r="H514" s="220">
        <f>'№4 вед 2022-2024'!I50</f>
        <v>15505430</v>
      </c>
    </row>
    <row r="515" spans="1:8" ht="46.5">
      <c r="A515" s="208" t="s">
        <v>398</v>
      </c>
      <c r="B515" s="215" t="s">
        <v>913</v>
      </c>
      <c r="C515" s="216" t="s">
        <v>66</v>
      </c>
      <c r="D515" s="208" t="s">
        <v>142</v>
      </c>
      <c r="E515" s="208"/>
      <c r="F515" s="217">
        <f aca="true" t="shared" si="99" ref="F515:H517">F516</f>
        <v>8832785</v>
      </c>
      <c r="G515" s="217">
        <f t="shared" si="99"/>
        <v>7761965</v>
      </c>
      <c r="H515" s="217">
        <f t="shared" si="99"/>
        <v>7191145</v>
      </c>
    </row>
    <row r="516" spans="1:8" ht="30.75">
      <c r="A516" s="208" t="s">
        <v>681</v>
      </c>
      <c r="B516" s="215" t="s">
        <v>379</v>
      </c>
      <c r="C516" s="216" t="s">
        <v>66</v>
      </c>
      <c r="D516" s="208" t="s">
        <v>694</v>
      </c>
      <c r="E516" s="208"/>
      <c r="F516" s="217">
        <f t="shared" si="99"/>
        <v>8832785</v>
      </c>
      <c r="G516" s="217">
        <f t="shared" si="99"/>
        <v>7761965</v>
      </c>
      <c r="H516" s="217">
        <f t="shared" si="99"/>
        <v>7191145</v>
      </c>
    </row>
    <row r="517" spans="1:8" ht="15">
      <c r="A517" s="208" t="s">
        <v>399</v>
      </c>
      <c r="B517" s="219" t="s">
        <v>691</v>
      </c>
      <c r="C517" s="216" t="s">
        <v>66</v>
      </c>
      <c r="D517" s="208" t="s">
        <v>694</v>
      </c>
      <c r="E517" s="208" t="s">
        <v>9</v>
      </c>
      <c r="F517" s="217">
        <f t="shared" si="99"/>
        <v>8832785</v>
      </c>
      <c r="G517" s="217">
        <f t="shared" si="99"/>
        <v>7761965</v>
      </c>
      <c r="H517" s="217">
        <f t="shared" si="99"/>
        <v>7191145</v>
      </c>
    </row>
    <row r="518" spans="1:8" ht="46.5">
      <c r="A518" s="208" t="s">
        <v>400</v>
      </c>
      <c r="B518" s="223" t="s">
        <v>534</v>
      </c>
      <c r="C518" s="216" t="s">
        <v>66</v>
      </c>
      <c r="D518" s="208" t="s">
        <v>694</v>
      </c>
      <c r="E518" s="208" t="s">
        <v>280</v>
      </c>
      <c r="F518" s="220">
        <f>'№4 вед 2022-2024'!G52</f>
        <v>8832785</v>
      </c>
      <c r="G518" s="220">
        <f>'№4 вед 2022-2024'!H52</f>
        <v>7761965</v>
      </c>
      <c r="H518" s="220">
        <f>'№4 вед 2022-2024'!I52</f>
        <v>7191145</v>
      </c>
    </row>
    <row r="519" spans="1:8" ht="15">
      <c r="A519" s="208" t="s">
        <v>401</v>
      </c>
      <c r="B519" s="215" t="s">
        <v>30</v>
      </c>
      <c r="C519" s="216" t="s">
        <v>66</v>
      </c>
      <c r="D519" s="208" t="s">
        <v>29</v>
      </c>
      <c r="E519" s="208"/>
      <c r="F519" s="217">
        <f>F520+F523</f>
        <v>550000</v>
      </c>
      <c r="G519" s="217">
        <f aca="true" t="shared" si="100" ref="F519:H524">G520</f>
        <v>527000</v>
      </c>
      <c r="H519" s="217">
        <f t="shared" si="100"/>
        <v>515000</v>
      </c>
    </row>
    <row r="520" spans="1:8" ht="15">
      <c r="A520" s="208" t="s">
        <v>402</v>
      </c>
      <c r="B520" s="233" t="s">
        <v>1324</v>
      </c>
      <c r="C520" s="216" t="s">
        <v>66</v>
      </c>
      <c r="D520" s="208" t="s">
        <v>1323</v>
      </c>
      <c r="E520" s="208"/>
      <c r="F520" s="217">
        <f t="shared" si="100"/>
        <v>100000</v>
      </c>
      <c r="G520" s="217">
        <f t="shared" si="100"/>
        <v>527000</v>
      </c>
      <c r="H520" s="217">
        <f t="shared" si="100"/>
        <v>515000</v>
      </c>
    </row>
    <row r="521" spans="1:8" ht="15">
      <c r="A521" s="208" t="s">
        <v>403</v>
      </c>
      <c r="B521" s="219" t="s">
        <v>691</v>
      </c>
      <c r="C521" s="216" t="s">
        <v>66</v>
      </c>
      <c r="D521" s="208" t="s">
        <v>1323</v>
      </c>
      <c r="E521" s="208" t="s">
        <v>9</v>
      </c>
      <c r="F521" s="217">
        <f t="shared" si="100"/>
        <v>100000</v>
      </c>
      <c r="G521" s="220">
        <f>'№4 вед 2022-2024'!H53</f>
        <v>527000</v>
      </c>
      <c r="H521" s="220">
        <f>'№4 вед 2022-2024'!I53</f>
        <v>515000</v>
      </c>
    </row>
    <row r="522" spans="1:8" ht="49.5" customHeight="1">
      <c r="A522" s="208" t="s">
        <v>404</v>
      </c>
      <c r="B522" s="223" t="s">
        <v>534</v>
      </c>
      <c r="C522" s="216" t="s">
        <v>66</v>
      </c>
      <c r="D522" s="208" t="s">
        <v>1323</v>
      </c>
      <c r="E522" s="208" t="s">
        <v>280</v>
      </c>
      <c r="F522" s="220">
        <f>'№4 вед 2022-2024'!G54</f>
        <v>100000</v>
      </c>
      <c r="G522" s="220">
        <f>'№4 вед 2022-2024'!H54</f>
        <v>97000</v>
      </c>
      <c r="H522" s="220">
        <f>'№4 вед 2022-2024'!I54</f>
        <v>95000</v>
      </c>
    </row>
    <row r="523" spans="1:8" ht="15">
      <c r="A523" s="208" t="s">
        <v>405</v>
      </c>
      <c r="B523" s="215" t="s">
        <v>31</v>
      </c>
      <c r="C523" s="216" t="s">
        <v>66</v>
      </c>
      <c r="D523" s="208" t="s">
        <v>28</v>
      </c>
      <c r="E523" s="208"/>
      <c r="F523" s="217">
        <f t="shared" si="100"/>
        <v>450000</v>
      </c>
      <c r="G523" s="217">
        <f t="shared" si="100"/>
        <v>430000</v>
      </c>
      <c r="H523" s="217">
        <f t="shared" si="100"/>
        <v>420000</v>
      </c>
    </row>
    <row r="524" spans="1:8" ht="15">
      <c r="A524" s="208" t="s">
        <v>406</v>
      </c>
      <c r="B524" s="219" t="s">
        <v>691</v>
      </c>
      <c r="C524" s="216" t="s">
        <v>66</v>
      </c>
      <c r="D524" s="208" t="s">
        <v>28</v>
      </c>
      <c r="E524" s="208" t="s">
        <v>9</v>
      </c>
      <c r="F524" s="217">
        <f t="shared" si="100"/>
        <v>450000</v>
      </c>
      <c r="G524" s="217">
        <f t="shared" si="100"/>
        <v>430000</v>
      </c>
      <c r="H524" s="217">
        <f t="shared" si="100"/>
        <v>420000</v>
      </c>
    </row>
    <row r="525" spans="1:8" ht="49.5" customHeight="1">
      <c r="A525" s="208" t="s">
        <v>407</v>
      </c>
      <c r="B525" s="223" t="s">
        <v>534</v>
      </c>
      <c r="C525" s="216" t="s">
        <v>66</v>
      </c>
      <c r="D525" s="208" t="s">
        <v>28</v>
      </c>
      <c r="E525" s="208" t="s">
        <v>280</v>
      </c>
      <c r="F525" s="220">
        <f>'№4 вед 2022-2024'!G55</f>
        <v>450000</v>
      </c>
      <c r="G525" s="220">
        <f>'№4 вед 2022-2024'!H55</f>
        <v>430000</v>
      </c>
      <c r="H525" s="220">
        <f>'№4 вед 2022-2024'!I55</f>
        <v>420000</v>
      </c>
    </row>
    <row r="526" spans="1:8" ht="78">
      <c r="A526" s="208" t="s">
        <v>444</v>
      </c>
      <c r="B526" s="226" t="s">
        <v>985</v>
      </c>
      <c r="C526" s="216" t="s">
        <v>76</v>
      </c>
      <c r="D526" s="208"/>
      <c r="E526" s="208"/>
      <c r="F526" s="217">
        <f aca="true" t="shared" si="101" ref="F526:H529">F527</f>
        <v>10000</v>
      </c>
      <c r="G526" s="217">
        <f t="shared" si="101"/>
        <v>10000</v>
      </c>
      <c r="H526" s="217">
        <f t="shared" si="101"/>
        <v>10000</v>
      </c>
    </row>
    <row r="527" spans="1:8" ht="46.5">
      <c r="A527" s="208" t="s">
        <v>408</v>
      </c>
      <c r="B527" s="215" t="s">
        <v>913</v>
      </c>
      <c r="C527" s="216" t="s">
        <v>76</v>
      </c>
      <c r="D527" s="208" t="s">
        <v>142</v>
      </c>
      <c r="E527" s="208"/>
      <c r="F527" s="217">
        <f t="shared" si="101"/>
        <v>10000</v>
      </c>
      <c r="G527" s="217">
        <f t="shared" si="101"/>
        <v>10000</v>
      </c>
      <c r="H527" s="217">
        <f t="shared" si="101"/>
        <v>10000</v>
      </c>
    </row>
    <row r="528" spans="1:8" ht="30.75">
      <c r="A528" s="208" t="s">
        <v>409</v>
      </c>
      <c r="B528" s="215" t="s">
        <v>379</v>
      </c>
      <c r="C528" s="216" t="s">
        <v>76</v>
      </c>
      <c r="D528" s="208" t="s">
        <v>694</v>
      </c>
      <c r="E528" s="208"/>
      <c r="F528" s="217">
        <f t="shared" si="101"/>
        <v>10000</v>
      </c>
      <c r="G528" s="217">
        <f t="shared" si="101"/>
        <v>10000</v>
      </c>
      <c r="H528" s="217">
        <f t="shared" si="101"/>
        <v>10000</v>
      </c>
    </row>
    <row r="529" spans="1:8" ht="15">
      <c r="A529" s="208" t="s">
        <v>410</v>
      </c>
      <c r="B529" s="219" t="s">
        <v>691</v>
      </c>
      <c r="C529" s="216" t="s">
        <v>76</v>
      </c>
      <c r="D529" s="208" t="s">
        <v>694</v>
      </c>
      <c r="E529" s="208" t="s">
        <v>9</v>
      </c>
      <c r="F529" s="217">
        <f t="shared" si="101"/>
        <v>10000</v>
      </c>
      <c r="G529" s="217">
        <f t="shared" si="101"/>
        <v>10000</v>
      </c>
      <c r="H529" s="217">
        <f t="shared" si="101"/>
        <v>10000</v>
      </c>
    </row>
    <row r="530" spans="1:8" ht="15">
      <c r="A530" s="208" t="s">
        <v>411</v>
      </c>
      <c r="B530" s="223" t="s">
        <v>165</v>
      </c>
      <c r="C530" s="216" t="s">
        <v>76</v>
      </c>
      <c r="D530" s="208" t="s">
        <v>694</v>
      </c>
      <c r="E530" s="208" t="s">
        <v>584</v>
      </c>
      <c r="F530" s="220">
        <f>'№4 вед 2022-2024'!G106</f>
        <v>10000</v>
      </c>
      <c r="G530" s="220">
        <f>'№4 вед 2022-2024'!H106</f>
        <v>10000</v>
      </c>
      <c r="H530" s="220">
        <f>'№4 вед 2022-2024'!I106</f>
        <v>10000</v>
      </c>
    </row>
    <row r="531" spans="1:8" ht="62.25">
      <c r="A531" s="208" t="s">
        <v>412</v>
      </c>
      <c r="B531" s="215" t="s">
        <v>718</v>
      </c>
      <c r="C531" s="216" t="s">
        <v>719</v>
      </c>
      <c r="D531" s="208"/>
      <c r="E531" s="208"/>
      <c r="F531" s="217">
        <f>F532+F536+F540</f>
        <v>3274292</v>
      </c>
      <c r="G531" s="217">
        <f>G532+G536+G540</f>
        <v>2808700</v>
      </c>
      <c r="H531" s="217">
        <f>H532+H536+H540</f>
        <v>2593250</v>
      </c>
    </row>
    <row r="532" spans="1:8" ht="62.25">
      <c r="A532" s="208" t="s">
        <v>413</v>
      </c>
      <c r="B532" s="215" t="s">
        <v>3</v>
      </c>
      <c r="C532" s="216" t="s">
        <v>719</v>
      </c>
      <c r="D532" s="208" t="s">
        <v>329</v>
      </c>
      <c r="E532" s="208"/>
      <c r="F532" s="217">
        <f aca="true" t="shared" si="102" ref="F532:H534">F533</f>
        <v>3020792</v>
      </c>
      <c r="G532" s="217">
        <f t="shared" si="102"/>
        <v>2565200</v>
      </c>
      <c r="H532" s="217">
        <f t="shared" si="102"/>
        <v>2359750</v>
      </c>
    </row>
    <row r="533" spans="1:8" ht="15">
      <c r="A533" s="208" t="s">
        <v>414</v>
      </c>
      <c r="B533" s="215" t="s">
        <v>4</v>
      </c>
      <c r="C533" s="216" t="s">
        <v>719</v>
      </c>
      <c r="D533" s="208" t="s">
        <v>338</v>
      </c>
      <c r="E533" s="208"/>
      <c r="F533" s="217">
        <f t="shared" si="102"/>
        <v>3020792</v>
      </c>
      <c r="G533" s="217">
        <f t="shared" si="102"/>
        <v>2565200</v>
      </c>
      <c r="H533" s="217">
        <f t="shared" si="102"/>
        <v>2359750</v>
      </c>
    </row>
    <row r="534" spans="1:8" ht="15">
      <c r="A534" s="208" t="s">
        <v>415</v>
      </c>
      <c r="B534" s="219" t="s">
        <v>691</v>
      </c>
      <c r="C534" s="216" t="s">
        <v>719</v>
      </c>
      <c r="D534" s="208" t="s">
        <v>338</v>
      </c>
      <c r="E534" s="208" t="s">
        <v>9</v>
      </c>
      <c r="F534" s="217">
        <f t="shared" si="102"/>
        <v>3020792</v>
      </c>
      <c r="G534" s="217">
        <f t="shared" si="102"/>
        <v>2565200</v>
      </c>
      <c r="H534" s="217">
        <f t="shared" si="102"/>
        <v>2359750</v>
      </c>
    </row>
    <row r="535" spans="1:8" ht="15">
      <c r="A535" s="208" t="s">
        <v>416</v>
      </c>
      <c r="B535" s="223" t="s">
        <v>165</v>
      </c>
      <c r="C535" s="216" t="s">
        <v>719</v>
      </c>
      <c r="D535" s="208" t="s">
        <v>338</v>
      </c>
      <c r="E535" s="208" t="s">
        <v>584</v>
      </c>
      <c r="F535" s="220">
        <f>'№4 вед 2022-2024'!G109</f>
        <v>3020792</v>
      </c>
      <c r="G535" s="220">
        <f>'№4 вед 2022-2024'!H109</f>
        <v>2565200</v>
      </c>
      <c r="H535" s="220">
        <f>'№4 вед 2022-2024'!I109</f>
        <v>2359750</v>
      </c>
    </row>
    <row r="536" spans="1:8" ht="46.5">
      <c r="A536" s="208" t="s">
        <v>318</v>
      </c>
      <c r="B536" s="215" t="s">
        <v>913</v>
      </c>
      <c r="C536" s="216" t="s">
        <v>719</v>
      </c>
      <c r="D536" s="208" t="s">
        <v>142</v>
      </c>
      <c r="E536" s="208"/>
      <c r="F536" s="217">
        <f aca="true" t="shared" si="103" ref="F536:H538">F537</f>
        <v>250000</v>
      </c>
      <c r="G536" s="217">
        <f t="shared" si="103"/>
        <v>240000</v>
      </c>
      <c r="H536" s="217">
        <f t="shared" si="103"/>
        <v>230000</v>
      </c>
    </row>
    <row r="537" spans="1:8" ht="30.75">
      <c r="A537" s="208" t="s">
        <v>319</v>
      </c>
      <c r="B537" s="215" t="s">
        <v>379</v>
      </c>
      <c r="C537" s="216" t="s">
        <v>719</v>
      </c>
      <c r="D537" s="208" t="s">
        <v>694</v>
      </c>
      <c r="E537" s="208"/>
      <c r="F537" s="217">
        <f t="shared" si="103"/>
        <v>250000</v>
      </c>
      <c r="G537" s="217">
        <f t="shared" si="103"/>
        <v>240000</v>
      </c>
      <c r="H537" s="217">
        <f t="shared" si="103"/>
        <v>230000</v>
      </c>
    </row>
    <row r="538" spans="1:8" ht="15">
      <c r="A538" s="208" t="s">
        <v>1473</v>
      </c>
      <c r="B538" s="219" t="s">
        <v>691</v>
      </c>
      <c r="C538" s="216" t="s">
        <v>719</v>
      </c>
      <c r="D538" s="208" t="s">
        <v>694</v>
      </c>
      <c r="E538" s="208" t="s">
        <v>9</v>
      </c>
      <c r="F538" s="217">
        <f t="shared" si="103"/>
        <v>250000</v>
      </c>
      <c r="G538" s="217">
        <f t="shared" si="103"/>
        <v>240000</v>
      </c>
      <c r="H538" s="217">
        <f t="shared" si="103"/>
        <v>230000</v>
      </c>
    </row>
    <row r="539" spans="1:8" ht="15">
      <c r="A539" s="208" t="s">
        <v>1453</v>
      </c>
      <c r="B539" s="223" t="s">
        <v>165</v>
      </c>
      <c r="C539" s="216" t="s">
        <v>719</v>
      </c>
      <c r="D539" s="208" t="s">
        <v>694</v>
      </c>
      <c r="E539" s="208" t="s">
        <v>584</v>
      </c>
      <c r="F539" s="220">
        <f>'№4 вед 2022-2024'!G111</f>
        <v>250000</v>
      </c>
      <c r="G539" s="220">
        <f>'№4 вед 2022-2024'!H111</f>
        <v>240000</v>
      </c>
      <c r="H539" s="220">
        <f>'№4 вед 2022-2024'!I111</f>
        <v>230000</v>
      </c>
    </row>
    <row r="540" spans="1:8" ht="15">
      <c r="A540" s="208" t="s">
        <v>1474</v>
      </c>
      <c r="B540" s="215" t="s">
        <v>30</v>
      </c>
      <c r="C540" s="216" t="s">
        <v>719</v>
      </c>
      <c r="D540" s="208" t="s">
        <v>29</v>
      </c>
      <c r="E540" s="208"/>
      <c r="F540" s="217">
        <f aca="true" t="shared" si="104" ref="F540:H542">F541</f>
        <v>3500</v>
      </c>
      <c r="G540" s="217">
        <f t="shared" si="104"/>
        <v>3500</v>
      </c>
      <c r="H540" s="217">
        <f t="shared" si="104"/>
        <v>3500</v>
      </c>
    </row>
    <row r="541" spans="1:8" ht="15">
      <c r="A541" s="208" t="s">
        <v>1475</v>
      </c>
      <c r="B541" s="215" t="s">
        <v>31</v>
      </c>
      <c r="C541" s="216" t="s">
        <v>719</v>
      </c>
      <c r="D541" s="208" t="s">
        <v>28</v>
      </c>
      <c r="E541" s="208"/>
      <c r="F541" s="217">
        <f t="shared" si="104"/>
        <v>3500</v>
      </c>
      <c r="G541" s="217">
        <f t="shared" si="104"/>
        <v>3500</v>
      </c>
      <c r="H541" s="217">
        <f t="shared" si="104"/>
        <v>3500</v>
      </c>
    </row>
    <row r="542" spans="1:8" ht="15">
      <c r="A542" s="208" t="s">
        <v>1476</v>
      </c>
      <c r="B542" s="219" t="s">
        <v>691</v>
      </c>
      <c r="C542" s="216" t="s">
        <v>719</v>
      </c>
      <c r="D542" s="208" t="s">
        <v>28</v>
      </c>
      <c r="E542" s="208" t="s">
        <v>9</v>
      </c>
      <c r="F542" s="217">
        <f t="shared" si="104"/>
        <v>3500</v>
      </c>
      <c r="G542" s="217">
        <f t="shared" si="104"/>
        <v>3500</v>
      </c>
      <c r="H542" s="217">
        <f t="shared" si="104"/>
        <v>3500</v>
      </c>
    </row>
    <row r="543" spans="1:8" ht="15">
      <c r="A543" s="208" t="s">
        <v>1477</v>
      </c>
      <c r="B543" s="223" t="s">
        <v>165</v>
      </c>
      <c r="C543" s="216" t="s">
        <v>719</v>
      </c>
      <c r="D543" s="208" t="s">
        <v>28</v>
      </c>
      <c r="E543" s="208" t="s">
        <v>584</v>
      </c>
      <c r="F543" s="220">
        <f>'№4 вед 2022-2024'!G113</f>
        <v>3500</v>
      </c>
      <c r="G543" s="220">
        <f>'№4 вед 2022-2024'!H113</f>
        <v>3500</v>
      </c>
      <c r="H543" s="220">
        <f>'№4 вед 2022-2024'!I113</f>
        <v>3500</v>
      </c>
    </row>
    <row r="544" spans="1:8" ht="53.25" customHeight="1">
      <c r="A544" s="208" t="s">
        <v>429</v>
      </c>
      <c r="B544" s="215" t="s">
        <v>553</v>
      </c>
      <c r="C544" s="208" t="s">
        <v>554</v>
      </c>
      <c r="D544" s="208"/>
      <c r="E544" s="208"/>
      <c r="F544" s="217">
        <f aca="true" t="shared" si="105" ref="F544:H547">F545</f>
        <v>2000000</v>
      </c>
      <c r="G544" s="217">
        <f t="shared" si="105"/>
        <v>0</v>
      </c>
      <c r="H544" s="217">
        <f t="shared" si="105"/>
        <v>0</v>
      </c>
    </row>
    <row r="545" spans="1:8" ht="15">
      <c r="A545" s="208" t="s">
        <v>430</v>
      </c>
      <c r="B545" s="215" t="s">
        <v>30</v>
      </c>
      <c r="C545" s="208" t="s">
        <v>554</v>
      </c>
      <c r="D545" s="216" t="s">
        <v>29</v>
      </c>
      <c r="E545" s="208"/>
      <c r="F545" s="217">
        <f t="shared" si="105"/>
        <v>2000000</v>
      </c>
      <c r="G545" s="217">
        <f t="shared" si="105"/>
        <v>0</v>
      </c>
      <c r="H545" s="217">
        <f t="shared" si="105"/>
        <v>0</v>
      </c>
    </row>
    <row r="546" spans="1:8" ht="15">
      <c r="A546" s="208" t="s">
        <v>620</v>
      </c>
      <c r="B546" s="215" t="s">
        <v>731</v>
      </c>
      <c r="C546" s="208" t="s">
        <v>554</v>
      </c>
      <c r="D546" s="216" t="s">
        <v>732</v>
      </c>
      <c r="E546" s="208"/>
      <c r="F546" s="217">
        <f t="shared" si="105"/>
        <v>2000000</v>
      </c>
      <c r="G546" s="217">
        <f t="shared" si="105"/>
        <v>0</v>
      </c>
      <c r="H546" s="217">
        <f t="shared" si="105"/>
        <v>0</v>
      </c>
    </row>
    <row r="547" spans="1:8" ht="15">
      <c r="A547" s="208" t="s">
        <v>431</v>
      </c>
      <c r="B547" s="219" t="s">
        <v>691</v>
      </c>
      <c r="C547" s="208" t="s">
        <v>554</v>
      </c>
      <c r="D547" s="208" t="s">
        <v>732</v>
      </c>
      <c r="E547" s="208" t="s">
        <v>9</v>
      </c>
      <c r="F547" s="217">
        <f t="shared" si="105"/>
        <v>2000000</v>
      </c>
      <c r="G547" s="217">
        <f t="shared" si="105"/>
        <v>0</v>
      </c>
      <c r="H547" s="217">
        <f t="shared" si="105"/>
        <v>0</v>
      </c>
    </row>
    <row r="548" spans="1:8" ht="15">
      <c r="A548" s="208" t="s">
        <v>432</v>
      </c>
      <c r="B548" s="223" t="s">
        <v>165</v>
      </c>
      <c r="C548" s="208" t="s">
        <v>554</v>
      </c>
      <c r="D548" s="208" t="s">
        <v>732</v>
      </c>
      <c r="E548" s="208" t="s">
        <v>584</v>
      </c>
      <c r="F548" s="220">
        <f>'№4 вед 2022-2024'!G116</f>
        <v>2000000</v>
      </c>
      <c r="G548" s="220">
        <f>'№4 вед 2022-2024'!H116</f>
        <v>0</v>
      </c>
      <c r="H548" s="220">
        <f>'№4 вед 2022-2024'!I116</f>
        <v>0</v>
      </c>
    </row>
    <row r="549" spans="1:8" ht="78">
      <c r="A549" s="208" t="s">
        <v>433</v>
      </c>
      <c r="B549" s="239" t="s">
        <v>1094</v>
      </c>
      <c r="C549" s="240" t="s">
        <v>77</v>
      </c>
      <c r="D549" s="216"/>
      <c r="E549" s="208"/>
      <c r="F549" s="217">
        <f aca="true" t="shared" si="106" ref="F549:H552">F550</f>
        <v>350000</v>
      </c>
      <c r="G549" s="217">
        <f t="shared" si="106"/>
        <v>340000</v>
      </c>
      <c r="H549" s="217">
        <f t="shared" si="106"/>
        <v>330000</v>
      </c>
    </row>
    <row r="550" spans="1:8" ht="46.5">
      <c r="A550" s="208" t="s">
        <v>434</v>
      </c>
      <c r="B550" s="215" t="s">
        <v>913</v>
      </c>
      <c r="C550" s="240" t="s">
        <v>77</v>
      </c>
      <c r="D550" s="240" t="s">
        <v>142</v>
      </c>
      <c r="E550" s="208"/>
      <c r="F550" s="217">
        <f t="shared" si="106"/>
        <v>350000</v>
      </c>
      <c r="G550" s="217">
        <f t="shared" si="106"/>
        <v>340000</v>
      </c>
      <c r="H550" s="217">
        <f t="shared" si="106"/>
        <v>330000</v>
      </c>
    </row>
    <row r="551" spans="1:8" ht="30.75">
      <c r="A551" s="208" t="s">
        <v>435</v>
      </c>
      <c r="B551" s="241" t="s">
        <v>379</v>
      </c>
      <c r="C551" s="240" t="s">
        <v>77</v>
      </c>
      <c r="D551" s="240" t="s">
        <v>694</v>
      </c>
      <c r="E551" s="208"/>
      <c r="F551" s="217">
        <f t="shared" si="106"/>
        <v>350000</v>
      </c>
      <c r="G551" s="217">
        <f t="shared" si="106"/>
        <v>340000</v>
      </c>
      <c r="H551" s="217">
        <f t="shared" si="106"/>
        <v>330000</v>
      </c>
    </row>
    <row r="552" spans="1:8" ht="15">
      <c r="A552" s="208" t="s">
        <v>436</v>
      </c>
      <c r="B552" s="219" t="s">
        <v>691</v>
      </c>
      <c r="C552" s="240" t="s">
        <v>77</v>
      </c>
      <c r="D552" s="240" t="s">
        <v>694</v>
      </c>
      <c r="E552" s="208" t="s">
        <v>9</v>
      </c>
      <c r="F552" s="217">
        <f t="shared" si="106"/>
        <v>350000</v>
      </c>
      <c r="G552" s="217">
        <f t="shared" si="106"/>
        <v>340000</v>
      </c>
      <c r="H552" s="217">
        <f t="shared" si="106"/>
        <v>330000</v>
      </c>
    </row>
    <row r="553" spans="1:8" ht="15">
      <c r="A553" s="208" t="s">
        <v>1243</v>
      </c>
      <c r="B553" s="223" t="s">
        <v>165</v>
      </c>
      <c r="C553" s="240" t="s">
        <v>77</v>
      </c>
      <c r="D553" s="240" t="s">
        <v>694</v>
      </c>
      <c r="E553" s="208" t="s">
        <v>584</v>
      </c>
      <c r="F553" s="220">
        <f>'№4 вед 2022-2024'!G119</f>
        <v>350000</v>
      </c>
      <c r="G553" s="220">
        <f>'№4 вед 2022-2024'!H119</f>
        <v>340000</v>
      </c>
      <c r="H553" s="220">
        <f>'№4 вед 2022-2024'!I119</f>
        <v>330000</v>
      </c>
    </row>
    <row r="554" spans="1:8" ht="68.25" customHeight="1">
      <c r="A554" s="208" t="s">
        <v>1244</v>
      </c>
      <c r="B554" s="237" t="s">
        <v>1100</v>
      </c>
      <c r="C554" s="222" t="s">
        <v>1102</v>
      </c>
      <c r="D554" s="240"/>
      <c r="E554" s="208"/>
      <c r="F554" s="220">
        <f>F555</f>
        <v>1583713</v>
      </c>
      <c r="G554" s="220">
        <f>G555</f>
        <v>1583712</v>
      </c>
      <c r="H554" s="220">
        <f>H555</f>
        <v>1583712</v>
      </c>
    </row>
    <row r="555" spans="1:8" ht="15">
      <c r="A555" s="208" t="s">
        <v>437</v>
      </c>
      <c r="B555" s="215" t="s">
        <v>35</v>
      </c>
      <c r="C555" s="222" t="s">
        <v>1102</v>
      </c>
      <c r="D555" s="240" t="s">
        <v>155</v>
      </c>
      <c r="E555" s="208"/>
      <c r="F555" s="220">
        <f aca="true" t="shared" si="107" ref="F555:H557">F556</f>
        <v>1583713</v>
      </c>
      <c r="G555" s="220">
        <f t="shared" si="107"/>
        <v>1583712</v>
      </c>
      <c r="H555" s="220">
        <f t="shared" si="107"/>
        <v>1583712</v>
      </c>
    </row>
    <row r="556" spans="1:8" ht="15">
      <c r="A556" s="208" t="s">
        <v>624</v>
      </c>
      <c r="B556" s="215" t="s">
        <v>36</v>
      </c>
      <c r="C556" s="222" t="s">
        <v>1102</v>
      </c>
      <c r="D556" s="240" t="s">
        <v>611</v>
      </c>
      <c r="E556" s="208"/>
      <c r="F556" s="220">
        <f t="shared" si="107"/>
        <v>1583713</v>
      </c>
      <c r="G556" s="220">
        <f t="shared" si="107"/>
        <v>1583712</v>
      </c>
      <c r="H556" s="220">
        <f t="shared" si="107"/>
        <v>1583712</v>
      </c>
    </row>
    <row r="557" spans="1:8" ht="15">
      <c r="A557" s="208" t="s">
        <v>438</v>
      </c>
      <c r="B557" s="219" t="s">
        <v>308</v>
      </c>
      <c r="C557" s="222" t="s">
        <v>1102</v>
      </c>
      <c r="D557" s="240" t="s">
        <v>611</v>
      </c>
      <c r="E557" s="208" t="s">
        <v>14</v>
      </c>
      <c r="F557" s="220">
        <f t="shared" si="107"/>
        <v>1583713</v>
      </c>
      <c r="G557" s="220">
        <f t="shared" si="107"/>
        <v>1583712</v>
      </c>
      <c r="H557" s="220">
        <f t="shared" si="107"/>
        <v>1583712</v>
      </c>
    </row>
    <row r="558" spans="1:8" ht="15">
      <c r="A558" s="208" t="s">
        <v>1478</v>
      </c>
      <c r="B558" s="235" t="s">
        <v>275</v>
      </c>
      <c r="C558" s="222" t="s">
        <v>1102</v>
      </c>
      <c r="D558" s="240" t="s">
        <v>611</v>
      </c>
      <c r="E558" s="208" t="s">
        <v>290</v>
      </c>
      <c r="F558" s="236">
        <f>'№4 вед 2022-2024'!G190</f>
        <v>1583713</v>
      </c>
      <c r="G558" s="236">
        <f>'№4 вед 2022-2024'!H190</f>
        <v>1583712</v>
      </c>
      <c r="H558" s="236">
        <f>'№4 вед 2022-2024'!I190</f>
        <v>1583712</v>
      </c>
    </row>
    <row r="559" spans="1:8" ht="140.25">
      <c r="A559" s="208" t="s">
        <v>1479</v>
      </c>
      <c r="B559" s="215" t="s">
        <v>987</v>
      </c>
      <c r="C559" s="216" t="s">
        <v>778</v>
      </c>
      <c r="D559" s="240"/>
      <c r="E559" s="208"/>
      <c r="F559" s="217">
        <f aca="true" t="shared" si="108" ref="F559:H562">F560</f>
        <v>737952</v>
      </c>
      <c r="G559" s="217">
        <f t="shared" si="108"/>
        <v>737952</v>
      </c>
      <c r="H559" s="217">
        <f t="shared" si="108"/>
        <v>737952</v>
      </c>
    </row>
    <row r="560" spans="1:8" ht="62.25">
      <c r="A560" s="208" t="s">
        <v>1480</v>
      </c>
      <c r="B560" s="215" t="s">
        <v>3</v>
      </c>
      <c r="C560" s="216" t="s">
        <v>778</v>
      </c>
      <c r="D560" s="208" t="s">
        <v>329</v>
      </c>
      <c r="E560" s="208"/>
      <c r="F560" s="217">
        <f t="shared" si="108"/>
        <v>737952</v>
      </c>
      <c r="G560" s="217">
        <f t="shared" si="108"/>
        <v>737952</v>
      </c>
      <c r="H560" s="217">
        <f t="shared" si="108"/>
        <v>737952</v>
      </c>
    </row>
    <row r="561" spans="1:8" ht="30.75">
      <c r="A561" s="208" t="s">
        <v>1481</v>
      </c>
      <c r="B561" s="215" t="s">
        <v>27</v>
      </c>
      <c r="C561" s="216" t="s">
        <v>778</v>
      </c>
      <c r="D561" s="208" t="s">
        <v>346</v>
      </c>
      <c r="E561" s="208"/>
      <c r="F561" s="217">
        <f t="shared" si="108"/>
        <v>737952</v>
      </c>
      <c r="G561" s="217">
        <f t="shared" si="108"/>
        <v>737952</v>
      </c>
      <c r="H561" s="217">
        <f t="shared" si="108"/>
        <v>737952</v>
      </c>
    </row>
    <row r="562" spans="1:8" ht="15">
      <c r="A562" s="208" t="s">
        <v>1482</v>
      </c>
      <c r="B562" s="219" t="s">
        <v>691</v>
      </c>
      <c r="C562" s="216" t="s">
        <v>778</v>
      </c>
      <c r="D562" s="208" t="s">
        <v>346</v>
      </c>
      <c r="E562" s="208" t="s">
        <v>9</v>
      </c>
      <c r="F562" s="217">
        <f t="shared" si="108"/>
        <v>737952</v>
      </c>
      <c r="G562" s="217">
        <f t="shared" si="108"/>
        <v>737952</v>
      </c>
      <c r="H562" s="217">
        <f t="shared" si="108"/>
        <v>737952</v>
      </c>
    </row>
    <row r="563" spans="1:8" ht="46.5">
      <c r="A563" s="208" t="s">
        <v>1483</v>
      </c>
      <c r="B563" s="223" t="s">
        <v>534</v>
      </c>
      <c r="C563" s="216" t="s">
        <v>778</v>
      </c>
      <c r="D563" s="208" t="s">
        <v>346</v>
      </c>
      <c r="E563" s="208" t="s">
        <v>280</v>
      </c>
      <c r="F563" s="220">
        <f>'№4 вед 2022-2024'!G58</f>
        <v>737952</v>
      </c>
      <c r="G563" s="220">
        <f>'№4 вед 2022-2024'!H58</f>
        <v>737952</v>
      </c>
      <c r="H563" s="220">
        <f>'№4 вед 2022-2024'!I58</f>
        <v>737952</v>
      </c>
    </row>
    <row r="564" spans="1:8" ht="156">
      <c r="A564" s="208" t="s">
        <v>1484</v>
      </c>
      <c r="B564" s="215" t="s">
        <v>988</v>
      </c>
      <c r="C564" s="216" t="s">
        <v>922</v>
      </c>
      <c r="D564" s="208"/>
      <c r="E564" s="208"/>
      <c r="F564" s="220">
        <f aca="true" t="shared" si="109" ref="F564:H567">F565</f>
        <v>737952</v>
      </c>
      <c r="G564" s="220">
        <f t="shared" si="109"/>
        <v>737952</v>
      </c>
      <c r="H564" s="220">
        <f t="shared" si="109"/>
        <v>737952</v>
      </c>
    </row>
    <row r="565" spans="1:8" ht="62.25">
      <c r="A565" s="208" t="s">
        <v>1485</v>
      </c>
      <c r="B565" s="215" t="s">
        <v>3</v>
      </c>
      <c r="C565" s="216" t="s">
        <v>922</v>
      </c>
      <c r="D565" s="208" t="s">
        <v>329</v>
      </c>
      <c r="E565" s="208"/>
      <c r="F565" s="220">
        <f t="shared" si="109"/>
        <v>737952</v>
      </c>
      <c r="G565" s="220">
        <f t="shared" si="109"/>
        <v>737952</v>
      </c>
      <c r="H565" s="220">
        <f t="shared" si="109"/>
        <v>737952</v>
      </c>
    </row>
    <row r="566" spans="1:8" ht="30.75">
      <c r="A566" s="208" t="s">
        <v>1486</v>
      </c>
      <c r="B566" s="215" t="s">
        <v>27</v>
      </c>
      <c r="C566" s="216" t="s">
        <v>922</v>
      </c>
      <c r="D566" s="208" t="s">
        <v>346</v>
      </c>
      <c r="E566" s="208"/>
      <c r="F566" s="220">
        <f t="shared" si="109"/>
        <v>737952</v>
      </c>
      <c r="G566" s="220">
        <f t="shared" si="109"/>
        <v>737952</v>
      </c>
      <c r="H566" s="220">
        <f t="shared" si="109"/>
        <v>737952</v>
      </c>
    </row>
    <row r="567" spans="1:8" ht="15">
      <c r="A567" s="208" t="s">
        <v>1487</v>
      </c>
      <c r="B567" s="219" t="s">
        <v>691</v>
      </c>
      <c r="C567" s="216" t="s">
        <v>922</v>
      </c>
      <c r="D567" s="208" t="s">
        <v>346</v>
      </c>
      <c r="E567" s="208" t="s">
        <v>9</v>
      </c>
      <c r="F567" s="220">
        <f t="shared" si="109"/>
        <v>737952</v>
      </c>
      <c r="G567" s="220">
        <f t="shared" si="109"/>
        <v>737952</v>
      </c>
      <c r="H567" s="220">
        <f t="shared" si="109"/>
        <v>737952</v>
      </c>
    </row>
    <row r="568" spans="1:8" ht="46.5">
      <c r="A568" s="208" t="s">
        <v>460</v>
      </c>
      <c r="B568" s="223" t="s">
        <v>534</v>
      </c>
      <c r="C568" s="216" t="s">
        <v>922</v>
      </c>
      <c r="D568" s="208" t="s">
        <v>346</v>
      </c>
      <c r="E568" s="208" t="s">
        <v>280</v>
      </c>
      <c r="F568" s="220">
        <f>'№4 вед 2022-2024'!G61</f>
        <v>737952</v>
      </c>
      <c r="G568" s="220">
        <f>'№4 вед 2022-2024'!H61</f>
        <v>737952</v>
      </c>
      <c r="H568" s="220">
        <f>'№4 вед 2022-2024'!I61</f>
        <v>737952</v>
      </c>
    </row>
    <row r="569" spans="1:8" ht="186.75">
      <c r="A569" s="208" t="s">
        <v>461</v>
      </c>
      <c r="B569" s="215" t="s">
        <v>1101</v>
      </c>
      <c r="C569" s="222" t="s">
        <v>1103</v>
      </c>
      <c r="D569" s="208"/>
      <c r="E569" s="208"/>
      <c r="F569" s="220">
        <f>F570</f>
        <v>780816.12</v>
      </c>
      <c r="G569" s="220">
        <f>G570</f>
        <v>780816.12</v>
      </c>
      <c r="H569" s="220">
        <f>H570</f>
        <v>780816.12</v>
      </c>
    </row>
    <row r="570" spans="1:8" ht="15">
      <c r="A570" s="208" t="s">
        <v>462</v>
      </c>
      <c r="B570" s="215" t="s">
        <v>35</v>
      </c>
      <c r="C570" s="222" t="s">
        <v>1103</v>
      </c>
      <c r="D570" s="240" t="s">
        <v>155</v>
      </c>
      <c r="E570" s="208"/>
      <c r="F570" s="220">
        <f aca="true" t="shared" si="110" ref="F570:H572">F571</f>
        <v>780816.12</v>
      </c>
      <c r="G570" s="220">
        <f t="shared" si="110"/>
        <v>780816.12</v>
      </c>
      <c r="H570" s="220">
        <f t="shared" si="110"/>
        <v>780816.12</v>
      </c>
    </row>
    <row r="571" spans="1:8" ht="15">
      <c r="A571" s="208" t="s">
        <v>738</v>
      </c>
      <c r="B571" s="215" t="s">
        <v>36</v>
      </c>
      <c r="C571" s="222" t="s">
        <v>1103</v>
      </c>
      <c r="D571" s="240" t="s">
        <v>611</v>
      </c>
      <c r="E571" s="208"/>
      <c r="F571" s="220">
        <f t="shared" si="110"/>
        <v>780816.12</v>
      </c>
      <c r="G571" s="220">
        <f t="shared" si="110"/>
        <v>780816.12</v>
      </c>
      <c r="H571" s="220">
        <f t="shared" si="110"/>
        <v>780816.12</v>
      </c>
    </row>
    <row r="572" spans="1:8" ht="15">
      <c r="A572" s="208" t="s">
        <v>739</v>
      </c>
      <c r="B572" s="219" t="s">
        <v>308</v>
      </c>
      <c r="C572" s="222" t="s">
        <v>1103</v>
      </c>
      <c r="D572" s="240" t="s">
        <v>611</v>
      </c>
      <c r="E572" s="208" t="s">
        <v>14</v>
      </c>
      <c r="F572" s="220">
        <f t="shared" si="110"/>
        <v>780816.12</v>
      </c>
      <c r="G572" s="220">
        <f t="shared" si="110"/>
        <v>780816.12</v>
      </c>
      <c r="H572" s="220">
        <f t="shared" si="110"/>
        <v>780816.12</v>
      </c>
    </row>
    <row r="573" spans="1:8" ht="15">
      <c r="A573" s="208" t="s">
        <v>740</v>
      </c>
      <c r="B573" s="235" t="s">
        <v>275</v>
      </c>
      <c r="C573" s="222" t="s">
        <v>1103</v>
      </c>
      <c r="D573" s="240" t="s">
        <v>611</v>
      </c>
      <c r="E573" s="208" t="s">
        <v>290</v>
      </c>
      <c r="F573" s="236">
        <f>'№4 вед 2022-2024'!G193</f>
        <v>780816.12</v>
      </c>
      <c r="G573" s="236">
        <f>'№4 вед 2022-2024'!H193</f>
        <v>780816.12</v>
      </c>
      <c r="H573" s="236">
        <f>'№4 вед 2022-2024'!I193</f>
        <v>780816.12</v>
      </c>
    </row>
    <row r="574" spans="1:8" s="213" customFormat="1" ht="30.75">
      <c r="A574" s="208" t="s">
        <v>1488</v>
      </c>
      <c r="B574" s="214" t="s">
        <v>25</v>
      </c>
      <c r="C574" s="228" t="s">
        <v>129</v>
      </c>
      <c r="D574" s="211"/>
      <c r="E574" s="211"/>
      <c r="F574" s="212">
        <f>F580+F575</f>
        <v>1109100</v>
      </c>
      <c r="G574" s="212">
        <f>G580+G575</f>
        <v>1165200</v>
      </c>
      <c r="H574" s="212">
        <f>H580+H575</f>
        <v>52200</v>
      </c>
    </row>
    <row r="575" spans="1:8" ht="78">
      <c r="A575" s="208" t="s">
        <v>1489</v>
      </c>
      <c r="B575" s="215" t="s">
        <v>991</v>
      </c>
      <c r="C575" s="216" t="s">
        <v>131</v>
      </c>
      <c r="D575" s="208"/>
      <c r="E575" s="208"/>
      <c r="F575" s="217">
        <f aca="true" t="shared" si="111" ref="F575:H578">F576</f>
        <v>1056900</v>
      </c>
      <c r="G575" s="217">
        <f t="shared" si="111"/>
        <v>1113000</v>
      </c>
      <c r="H575" s="217">
        <f t="shared" si="111"/>
        <v>0</v>
      </c>
    </row>
    <row r="576" spans="1:8" ht="15">
      <c r="A576" s="208" t="s">
        <v>1490</v>
      </c>
      <c r="B576" s="215" t="s">
        <v>356</v>
      </c>
      <c r="C576" s="216" t="s">
        <v>131</v>
      </c>
      <c r="D576" s="208" t="s">
        <v>681</v>
      </c>
      <c r="E576" s="208"/>
      <c r="F576" s="217">
        <f t="shared" si="111"/>
        <v>1056900</v>
      </c>
      <c r="G576" s="217">
        <f t="shared" si="111"/>
        <v>1113000</v>
      </c>
      <c r="H576" s="217">
        <f t="shared" si="111"/>
        <v>0</v>
      </c>
    </row>
    <row r="577" spans="1:8" ht="15">
      <c r="A577" s="208" t="s">
        <v>1491</v>
      </c>
      <c r="B577" s="215" t="s">
        <v>39</v>
      </c>
      <c r="C577" s="216" t="s">
        <v>131</v>
      </c>
      <c r="D577" s="208" t="s">
        <v>620</v>
      </c>
      <c r="E577" s="208"/>
      <c r="F577" s="217">
        <f t="shared" si="111"/>
        <v>1056900</v>
      </c>
      <c r="G577" s="217">
        <f t="shared" si="111"/>
        <v>1113000</v>
      </c>
      <c r="H577" s="217">
        <f t="shared" si="111"/>
        <v>0</v>
      </c>
    </row>
    <row r="578" spans="1:8" ht="15">
      <c r="A578" s="208" t="s">
        <v>1492</v>
      </c>
      <c r="B578" s="219" t="s">
        <v>602</v>
      </c>
      <c r="C578" s="216" t="s">
        <v>131</v>
      </c>
      <c r="D578" s="208" t="s">
        <v>620</v>
      </c>
      <c r="E578" s="208" t="s">
        <v>43</v>
      </c>
      <c r="F578" s="217">
        <f t="shared" si="111"/>
        <v>1056900</v>
      </c>
      <c r="G578" s="217">
        <f t="shared" si="111"/>
        <v>1113000</v>
      </c>
      <c r="H578" s="217">
        <f t="shared" si="111"/>
        <v>0</v>
      </c>
    </row>
    <row r="579" spans="1:8" ht="15">
      <c r="A579" s="208" t="s">
        <v>741</v>
      </c>
      <c r="B579" s="219" t="s">
        <v>42</v>
      </c>
      <c r="C579" s="216" t="s">
        <v>131</v>
      </c>
      <c r="D579" s="208" t="s">
        <v>620</v>
      </c>
      <c r="E579" s="208" t="s">
        <v>44</v>
      </c>
      <c r="F579" s="220">
        <f>'№4 вед 2022-2024'!G467</f>
        <v>1056900</v>
      </c>
      <c r="G579" s="220">
        <f>'№4 вед 2022-2024'!H467</f>
        <v>1113000</v>
      </c>
      <c r="H579" s="220">
        <f>'№4 вед 2022-2024'!I467</f>
        <v>0</v>
      </c>
    </row>
    <row r="580" spans="1:8" ht="93">
      <c r="A580" s="208" t="s">
        <v>742</v>
      </c>
      <c r="B580" s="215" t="s">
        <v>990</v>
      </c>
      <c r="C580" s="216" t="s">
        <v>130</v>
      </c>
      <c r="D580" s="208"/>
      <c r="E580" s="208"/>
      <c r="F580" s="217">
        <f aca="true" t="shared" si="112" ref="F580:H583">F581</f>
        <v>52200</v>
      </c>
      <c r="G580" s="217">
        <f t="shared" si="112"/>
        <v>52200</v>
      </c>
      <c r="H580" s="217">
        <f t="shared" si="112"/>
        <v>52200</v>
      </c>
    </row>
    <row r="581" spans="1:8" ht="15">
      <c r="A581" s="208" t="s">
        <v>743</v>
      </c>
      <c r="B581" s="215" t="s">
        <v>356</v>
      </c>
      <c r="C581" s="216" t="s">
        <v>130</v>
      </c>
      <c r="D581" s="208" t="s">
        <v>681</v>
      </c>
      <c r="E581" s="208"/>
      <c r="F581" s="217">
        <f t="shared" si="112"/>
        <v>52200</v>
      </c>
      <c r="G581" s="217">
        <f t="shared" si="112"/>
        <v>52200</v>
      </c>
      <c r="H581" s="217">
        <f t="shared" si="112"/>
        <v>52200</v>
      </c>
    </row>
    <row r="582" spans="1:8" ht="15">
      <c r="A582" s="208" t="s">
        <v>782</v>
      </c>
      <c r="B582" s="215" t="s">
        <v>39</v>
      </c>
      <c r="C582" s="216" t="s">
        <v>130</v>
      </c>
      <c r="D582" s="208" t="s">
        <v>620</v>
      </c>
      <c r="E582" s="208"/>
      <c r="F582" s="217">
        <f t="shared" si="112"/>
        <v>52200</v>
      </c>
      <c r="G582" s="217">
        <f t="shared" si="112"/>
        <v>52200</v>
      </c>
      <c r="H582" s="217">
        <f t="shared" si="112"/>
        <v>52200</v>
      </c>
    </row>
    <row r="583" spans="1:8" ht="15">
      <c r="A583" s="208" t="s">
        <v>783</v>
      </c>
      <c r="B583" s="219" t="s">
        <v>691</v>
      </c>
      <c r="C583" s="216" t="s">
        <v>130</v>
      </c>
      <c r="D583" s="208" t="s">
        <v>620</v>
      </c>
      <c r="E583" s="208" t="s">
        <v>9</v>
      </c>
      <c r="F583" s="217">
        <f t="shared" si="112"/>
        <v>52200</v>
      </c>
      <c r="G583" s="217">
        <f t="shared" si="112"/>
        <v>52200</v>
      </c>
      <c r="H583" s="217">
        <f t="shared" si="112"/>
        <v>52200</v>
      </c>
    </row>
    <row r="584" spans="1:8" ht="15">
      <c r="A584" s="208" t="s">
        <v>784</v>
      </c>
      <c r="B584" s="215" t="s">
        <v>165</v>
      </c>
      <c r="C584" s="216" t="s">
        <v>130</v>
      </c>
      <c r="D584" s="208" t="s">
        <v>620</v>
      </c>
      <c r="E584" s="208" t="s">
        <v>584</v>
      </c>
      <c r="F584" s="220">
        <f>'№4 вед 2022-2024'!G460</f>
        <v>52200</v>
      </c>
      <c r="G584" s="220">
        <f>'№4 вед 2022-2024'!H460</f>
        <v>52200</v>
      </c>
      <c r="H584" s="220">
        <f>'№4 вед 2022-2024'!I460</f>
        <v>52200</v>
      </c>
    </row>
    <row r="585" spans="1:8" s="213" customFormat="1" ht="30.75">
      <c r="A585" s="208" t="s">
        <v>785</v>
      </c>
      <c r="B585" s="224" t="s">
        <v>32</v>
      </c>
      <c r="C585" s="228" t="s">
        <v>51</v>
      </c>
      <c r="D585" s="211"/>
      <c r="E585" s="211"/>
      <c r="F585" s="212">
        <f aca="true" t="shared" si="113" ref="F585:H586">F586</f>
        <v>1897379</v>
      </c>
      <c r="G585" s="212">
        <f t="shared" si="113"/>
        <v>1897379</v>
      </c>
      <c r="H585" s="212">
        <f t="shared" si="113"/>
        <v>1897379</v>
      </c>
    </row>
    <row r="586" spans="1:8" ht="15">
      <c r="A586" s="208" t="s">
        <v>786</v>
      </c>
      <c r="B586" s="223" t="s">
        <v>543</v>
      </c>
      <c r="C586" s="216" t="s">
        <v>52</v>
      </c>
      <c r="D586" s="208"/>
      <c r="E586" s="208"/>
      <c r="F586" s="217">
        <f t="shared" si="113"/>
        <v>1897379</v>
      </c>
      <c r="G586" s="217">
        <f t="shared" si="113"/>
        <v>1897379</v>
      </c>
      <c r="H586" s="217">
        <f t="shared" si="113"/>
        <v>1897379</v>
      </c>
    </row>
    <row r="587" spans="1:8" ht="62.25">
      <c r="A587" s="208" t="s">
        <v>1245</v>
      </c>
      <c r="B587" s="223" t="s">
        <v>539</v>
      </c>
      <c r="C587" s="216" t="s">
        <v>53</v>
      </c>
      <c r="D587" s="208"/>
      <c r="E587" s="208"/>
      <c r="F587" s="217">
        <f aca="true" t="shared" si="114" ref="F587:H590">F588</f>
        <v>1897379</v>
      </c>
      <c r="G587" s="217">
        <f t="shared" si="114"/>
        <v>1897379</v>
      </c>
      <c r="H587" s="217">
        <f t="shared" si="114"/>
        <v>1897379</v>
      </c>
    </row>
    <row r="588" spans="1:8" ht="62.25">
      <c r="A588" s="208" t="s">
        <v>787</v>
      </c>
      <c r="B588" s="215" t="s">
        <v>3</v>
      </c>
      <c r="C588" s="216" t="s">
        <v>53</v>
      </c>
      <c r="D588" s="208" t="s">
        <v>329</v>
      </c>
      <c r="E588" s="208"/>
      <c r="F588" s="217">
        <f t="shared" si="114"/>
        <v>1897379</v>
      </c>
      <c r="G588" s="217">
        <f t="shared" si="114"/>
        <v>1897379</v>
      </c>
      <c r="H588" s="217">
        <f t="shared" si="114"/>
        <v>1897379</v>
      </c>
    </row>
    <row r="589" spans="1:8" ht="30.75">
      <c r="A589" s="208" t="s">
        <v>788</v>
      </c>
      <c r="B589" s="215" t="s">
        <v>27</v>
      </c>
      <c r="C589" s="216" t="s">
        <v>53</v>
      </c>
      <c r="D589" s="208" t="s">
        <v>346</v>
      </c>
      <c r="E589" s="208"/>
      <c r="F589" s="217">
        <f t="shared" si="114"/>
        <v>1897379</v>
      </c>
      <c r="G589" s="217">
        <f t="shared" si="114"/>
        <v>1897379</v>
      </c>
      <c r="H589" s="217">
        <f t="shared" si="114"/>
        <v>1897379</v>
      </c>
    </row>
    <row r="590" spans="1:8" ht="15">
      <c r="A590" s="208" t="s">
        <v>789</v>
      </c>
      <c r="B590" s="219" t="s">
        <v>691</v>
      </c>
      <c r="C590" s="216" t="s">
        <v>53</v>
      </c>
      <c r="D590" s="208" t="s">
        <v>346</v>
      </c>
      <c r="E590" s="208" t="s">
        <v>9</v>
      </c>
      <c r="F590" s="217">
        <f t="shared" si="114"/>
        <v>1897379</v>
      </c>
      <c r="G590" s="217">
        <f t="shared" si="114"/>
        <v>1897379</v>
      </c>
      <c r="H590" s="217">
        <f t="shared" si="114"/>
        <v>1897379</v>
      </c>
    </row>
    <row r="591" spans="1:8" ht="30.75">
      <c r="A591" s="208" t="s">
        <v>790</v>
      </c>
      <c r="B591" s="223" t="s">
        <v>26</v>
      </c>
      <c r="C591" s="216" t="s">
        <v>53</v>
      </c>
      <c r="D591" s="208" t="s">
        <v>346</v>
      </c>
      <c r="E591" s="208" t="s">
        <v>278</v>
      </c>
      <c r="F591" s="220">
        <f>'№4 вед 2022-2024'!G34</f>
        <v>1897379</v>
      </c>
      <c r="G591" s="220">
        <f>'№4 вед 2022-2024'!H34</f>
        <v>1897379</v>
      </c>
      <c r="H591" s="220">
        <f>'№4 вед 2022-2024'!I34</f>
        <v>1897379</v>
      </c>
    </row>
    <row r="592" spans="1:8" s="213" customFormat="1" ht="30.75">
      <c r="A592" s="208" t="s">
        <v>791</v>
      </c>
      <c r="B592" s="214" t="s">
        <v>33</v>
      </c>
      <c r="C592" s="211" t="s">
        <v>54</v>
      </c>
      <c r="D592" s="211"/>
      <c r="E592" s="211"/>
      <c r="F592" s="212">
        <f>F593</f>
        <v>2268563</v>
      </c>
      <c r="G592" s="212">
        <f>G593</f>
        <v>2268563</v>
      </c>
      <c r="H592" s="212">
        <f>H593</f>
        <v>2268563</v>
      </c>
    </row>
    <row r="593" spans="1:8" ht="15">
      <c r="A593" s="208" t="s">
        <v>792</v>
      </c>
      <c r="B593" s="215" t="s">
        <v>536</v>
      </c>
      <c r="C593" s="208" t="s">
        <v>55</v>
      </c>
      <c r="D593" s="208"/>
      <c r="E593" s="208"/>
      <c r="F593" s="217">
        <f>F594+F607</f>
        <v>2268563</v>
      </c>
      <c r="G593" s="217">
        <f>G594+G607</f>
        <v>2268563</v>
      </c>
      <c r="H593" s="217">
        <f>H594+H607</f>
        <v>2268563</v>
      </c>
    </row>
    <row r="594" spans="1:8" ht="46.5">
      <c r="A594" s="208" t="s">
        <v>793</v>
      </c>
      <c r="B594" s="223" t="s">
        <v>992</v>
      </c>
      <c r="C594" s="216" t="s">
        <v>56</v>
      </c>
      <c r="D594" s="208"/>
      <c r="E594" s="208"/>
      <c r="F594" s="217">
        <f>F595+F599+F603</f>
        <v>2118563</v>
      </c>
      <c r="G594" s="217">
        <f>G595+G599+G603</f>
        <v>2118563</v>
      </c>
      <c r="H594" s="217">
        <f>H595+H599+H603</f>
        <v>2118563</v>
      </c>
    </row>
    <row r="595" spans="1:8" ht="62.25">
      <c r="A595" s="208" t="s">
        <v>794</v>
      </c>
      <c r="B595" s="215" t="s">
        <v>3</v>
      </c>
      <c r="C595" s="216" t="s">
        <v>56</v>
      </c>
      <c r="D595" s="208" t="s">
        <v>329</v>
      </c>
      <c r="E595" s="208"/>
      <c r="F595" s="217">
        <f aca="true" t="shared" si="115" ref="F595:H597">F596</f>
        <v>1590463</v>
      </c>
      <c r="G595" s="217">
        <f t="shared" si="115"/>
        <v>1590463</v>
      </c>
      <c r="H595" s="217">
        <f t="shared" si="115"/>
        <v>1590463</v>
      </c>
    </row>
    <row r="596" spans="1:8" ht="30.75">
      <c r="A596" s="208" t="s">
        <v>795</v>
      </c>
      <c r="B596" s="215" t="s">
        <v>27</v>
      </c>
      <c r="C596" s="216" t="s">
        <v>56</v>
      </c>
      <c r="D596" s="208" t="s">
        <v>346</v>
      </c>
      <c r="E596" s="208"/>
      <c r="F596" s="217">
        <f t="shared" si="115"/>
        <v>1590463</v>
      </c>
      <c r="G596" s="217">
        <f t="shared" si="115"/>
        <v>1590463</v>
      </c>
      <c r="H596" s="217">
        <f t="shared" si="115"/>
        <v>1590463</v>
      </c>
    </row>
    <row r="597" spans="1:8" ht="15">
      <c r="A597" s="208" t="s">
        <v>804</v>
      </c>
      <c r="B597" s="219" t="s">
        <v>691</v>
      </c>
      <c r="C597" s="216" t="s">
        <v>56</v>
      </c>
      <c r="D597" s="208" t="s">
        <v>346</v>
      </c>
      <c r="E597" s="208" t="s">
        <v>9</v>
      </c>
      <c r="F597" s="217">
        <f t="shared" si="115"/>
        <v>1590463</v>
      </c>
      <c r="G597" s="217">
        <f t="shared" si="115"/>
        <v>1590463</v>
      </c>
      <c r="H597" s="217">
        <f t="shared" si="115"/>
        <v>1590463</v>
      </c>
    </row>
    <row r="598" spans="1:8" ht="46.5">
      <c r="A598" s="208" t="s">
        <v>805</v>
      </c>
      <c r="B598" s="223" t="s">
        <v>698</v>
      </c>
      <c r="C598" s="216" t="s">
        <v>56</v>
      </c>
      <c r="D598" s="208" t="s">
        <v>346</v>
      </c>
      <c r="E598" s="208" t="s">
        <v>279</v>
      </c>
      <c r="F598" s="220">
        <f>'№4 вед 2022-2024'!G19</f>
        <v>1590463</v>
      </c>
      <c r="G598" s="220">
        <f>'№4 вед 2022-2024'!H19</f>
        <v>1590463</v>
      </c>
      <c r="H598" s="220">
        <f>'№4 вед 2022-2024'!I19</f>
        <v>1590463</v>
      </c>
    </row>
    <row r="599" spans="1:8" ht="46.5">
      <c r="A599" s="208" t="s">
        <v>806</v>
      </c>
      <c r="B599" s="215" t="s">
        <v>913</v>
      </c>
      <c r="C599" s="216" t="s">
        <v>56</v>
      </c>
      <c r="D599" s="208" t="s">
        <v>142</v>
      </c>
      <c r="E599" s="208"/>
      <c r="F599" s="217">
        <f aca="true" t="shared" si="116" ref="F599:H601">F600</f>
        <v>518100</v>
      </c>
      <c r="G599" s="217">
        <f t="shared" si="116"/>
        <v>518100</v>
      </c>
      <c r="H599" s="217">
        <f t="shared" si="116"/>
        <v>518100</v>
      </c>
    </row>
    <row r="600" spans="1:8" ht="30.75">
      <c r="A600" s="208" t="s">
        <v>807</v>
      </c>
      <c r="B600" s="215" t="s">
        <v>379</v>
      </c>
      <c r="C600" s="216" t="s">
        <v>56</v>
      </c>
      <c r="D600" s="208" t="s">
        <v>694</v>
      </c>
      <c r="E600" s="208"/>
      <c r="F600" s="217">
        <f t="shared" si="116"/>
        <v>518100</v>
      </c>
      <c r="G600" s="217">
        <f t="shared" si="116"/>
        <v>518100</v>
      </c>
      <c r="H600" s="217">
        <f t="shared" si="116"/>
        <v>518100</v>
      </c>
    </row>
    <row r="601" spans="1:8" ht="15">
      <c r="A601" s="208" t="s">
        <v>808</v>
      </c>
      <c r="B601" s="219" t="s">
        <v>691</v>
      </c>
      <c r="C601" s="216" t="s">
        <v>56</v>
      </c>
      <c r="D601" s="208" t="s">
        <v>694</v>
      </c>
      <c r="E601" s="208" t="s">
        <v>9</v>
      </c>
      <c r="F601" s="217">
        <f t="shared" si="116"/>
        <v>518100</v>
      </c>
      <c r="G601" s="217">
        <f t="shared" si="116"/>
        <v>518100</v>
      </c>
      <c r="H601" s="217">
        <f t="shared" si="116"/>
        <v>518100</v>
      </c>
    </row>
    <row r="602" spans="1:8" ht="46.5">
      <c r="A602" s="208" t="s">
        <v>809</v>
      </c>
      <c r="B602" s="223" t="s">
        <v>698</v>
      </c>
      <c r="C602" s="216" t="s">
        <v>56</v>
      </c>
      <c r="D602" s="208" t="s">
        <v>694</v>
      </c>
      <c r="E602" s="208" t="s">
        <v>279</v>
      </c>
      <c r="F602" s="220">
        <f>'№4 вед 2022-2024'!G21</f>
        <v>518100</v>
      </c>
      <c r="G602" s="220">
        <f>'№4 вед 2022-2024'!H21</f>
        <v>518100</v>
      </c>
      <c r="H602" s="220">
        <f>'№4 вед 2022-2024'!I21</f>
        <v>518100</v>
      </c>
    </row>
    <row r="603" spans="1:8" ht="15">
      <c r="A603" s="208" t="s">
        <v>904</v>
      </c>
      <c r="B603" s="215" t="s">
        <v>30</v>
      </c>
      <c r="C603" s="216" t="s">
        <v>56</v>
      </c>
      <c r="D603" s="208" t="s">
        <v>29</v>
      </c>
      <c r="E603" s="208"/>
      <c r="F603" s="217">
        <f aca="true" t="shared" si="117" ref="F603:H605">F604</f>
        <v>10000</v>
      </c>
      <c r="G603" s="217">
        <f t="shared" si="117"/>
        <v>10000</v>
      </c>
      <c r="H603" s="217">
        <f t="shared" si="117"/>
        <v>10000</v>
      </c>
    </row>
    <row r="604" spans="1:8" ht="15">
      <c r="A604" s="208" t="s">
        <v>810</v>
      </c>
      <c r="B604" s="215" t="s">
        <v>31</v>
      </c>
      <c r="C604" s="216" t="s">
        <v>56</v>
      </c>
      <c r="D604" s="208" t="s">
        <v>28</v>
      </c>
      <c r="E604" s="208"/>
      <c r="F604" s="217">
        <f t="shared" si="117"/>
        <v>10000</v>
      </c>
      <c r="G604" s="217">
        <f t="shared" si="117"/>
        <v>10000</v>
      </c>
      <c r="H604" s="217">
        <f t="shared" si="117"/>
        <v>10000</v>
      </c>
    </row>
    <row r="605" spans="1:8" ht="15">
      <c r="A605" s="208" t="s">
        <v>1448</v>
      </c>
      <c r="B605" s="219" t="s">
        <v>691</v>
      </c>
      <c r="C605" s="216" t="s">
        <v>56</v>
      </c>
      <c r="D605" s="208" t="s">
        <v>28</v>
      </c>
      <c r="E605" s="208" t="s">
        <v>9</v>
      </c>
      <c r="F605" s="217">
        <f t="shared" si="117"/>
        <v>10000</v>
      </c>
      <c r="G605" s="217">
        <f t="shared" si="117"/>
        <v>10000</v>
      </c>
      <c r="H605" s="217">
        <f t="shared" si="117"/>
        <v>10000</v>
      </c>
    </row>
    <row r="606" spans="1:8" ht="46.5">
      <c r="A606" s="208" t="s">
        <v>1449</v>
      </c>
      <c r="B606" s="223" t="s">
        <v>698</v>
      </c>
      <c r="C606" s="216" t="s">
        <v>56</v>
      </c>
      <c r="D606" s="208" t="s">
        <v>28</v>
      </c>
      <c r="E606" s="208" t="s">
        <v>279</v>
      </c>
      <c r="F606" s="220">
        <f>'№4 вед 2022-2024'!G23</f>
        <v>10000</v>
      </c>
      <c r="G606" s="220">
        <f>'№4 вед 2022-2024'!H23</f>
        <v>10000</v>
      </c>
      <c r="H606" s="220">
        <f>'№4 вед 2022-2024'!I23</f>
        <v>10000</v>
      </c>
    </row>
    <row r="607" spans="1:8" ht="63" customHeight="1">
      <c r="A607" s="208" t="s">
        <v>1450</v>
      </c>
      <c r="B607" s="28" t="s">
        <v>1495</v>
      </c>
      <c r="C607" s="216" t="s">
        <v>1494</v>
      </c>
      <c r="D607" s="208" t="s">
        <v>329</v>
      </c>
      <c r="E607" s="208"/>
      <c r="F607" s="217">
        <f>F608</f>
        <v>150000</v>
      </c>
      <c r="G607" s="217">
        <f>G608</f>
        <v>150000</v>
      </c>
      <c r="H607" s="217">
        <f>H608</f>
        <v>150000</v>
      </c>
    </row>
    <row r="608" spans="1:8" ht="30.75">
      <c r="A608" s="208" t="s">
        <v>1451</v>
      </c>
      <c r="B608" s="215" t="s">
        <v>27</v>
      </c>
      <c r="C608" s="216" t="s">
        <v>1494</v>
      </c>
      <c r="D608" s="208" t="s">
        <v>346</v>
      </c>
      <c r="E608" s="208"/>
      <c r="F608" s="217">
        <f aca="true" t="shared" si="118" ref="F608:H609">F609</f>
        <v>150000</v>
      </c>
      <c r="G608" s="217">
        <f t="shared" si="118"/>
        <v>150000</v>
      </c>
      <c r="H608" s="217">
        <f t="shared" si="118"/>
        <v>150000</v>
      </c>
    </row>
    <row r="609" spans="1:8" ht="15">
      <c r="A609" s="208" t="s">
        <v>1452</v>
      </c>
      <c r="B609" s="219" t="s">
        <v>691</v>
      </c>
      <c r="C609" s="216" t="s">
        <v>1494</v>
      </c>
      <c r="D609" s="208" t="s">
        <v>346</v>
      </c>
      <c r="E609" s="208" t="s">
        <v>9</v>
      </c>
      <c r="F609" s="217">
        <f t="shared" si="118"/>
        <v>150000</v>
      </c>
      <c r="G609" s="217">
        <f t="shared" si="118"/>
        <v>150000</v>
      </c>
      <c r="H609" s="217">
        <f t="shared" si="118"/>
        <v>150000</v>
      </c>
    </row>
    <row r="610" spans="1:8" ht="46.5">
      <c r="A610" s="208" t="s">
        <v>811</v>
      </c>
      <c r="B610" s="223" t="s">
        <v>698</v>
      </c>
      <c r="C610" s="216" t="s">
        <v>1494</v>
      </c>
      <c r="D610" s="208" t="s">
        <v>346</v>
      </c>
      <c r="E610" s="208" t="s">
        <v>279</v>
      </c>
      <c r="F610" s="220">
        <f>'№4 вед 2022-2024'!G24</f>
        <v>150000</v>
      </c>
      <c r="G610" s="220">
        <f>'№4 вед 2022-2024'!H24</f>
        <v>150000</v>
      </c>
      <c r="H610" s="220">
        <f>'№4 вед 2022-2024'!I24</f>
        <v>150000</v>
      </c>
    </row>
    <row r="611" spans="1:8" s="213" customFormat="1" ht="30.75">
      <c r="A611" s="208" t="s">
        <v>812</v>
      </c>
      <c r="B611" s="224" t="s">
        <v>540</v>
      </c>
      <c r="C611" s="228" t="s">
        <v>57</v>
      </c>
      <c r="D611" s="211"/>
      <c r="E611" s="211"/>
      <c r="F611" s="212">
        <f>F612</f>
        <v>2385800</v>
      </c>
      <c r="G611" s="212">
        <f>G612</f>
        <v>2385800</v>
      </c>
      <c r="H611" s="212">
        <f>H612</f>
        <v>2385800</v>
      </c>
    </row>
    <row r="612" spans="1:8" ht="30.75">
      <c r="A612" s="208" t="s">
        <v>813</v>
      </c>
      <c r="B612" s="223" t="s">
        <v>537</v>
      </c>
      <c r="C612" s="216" t="s">
        <v>58</v>
      </c>
      <c r="D612" s="208"/>
      <c r="E612" s="208"/>
      <c r="F612" s="217">
        <f>F613+F626+F631</f>
        <v>2385800</v>
      </c>
      <c r="G612" s="217">
        <f>G613+G626+G631</f>
        <v>2385800</v>
      </c>
      <c r="H612" s="217">
        <f>H613+H626+H631</f>
        <v>2385800</v>
      </c>
    </row>
    <row r="613" spans="1:8" ht="43.5" customHeight="1">
      <c r="A613" s="208" t="s">
        <v>814</v>
      </c>
      <c r="B613" s="223" t="s">
        <v>729</v>
      </c>
      <c r="C613" s="216" t="s">
        <v>59</v>
      </c>
      <c r="D613" s="208"/>
      <c r="E613" s="208"/>
      <c r="F613" s="217">
        <f>F614+F618+F622</f>
        <v>573938</v>
      </c>
      <c r="G613" s="217">
        <f>G614+G618+G622</f>
        <v>573938</v>
      </c>
      <c r="H613" s="217">
        <f>H614+H618+H622</f>
        <v>573938</v>
      </c>
    </row>
    <row r="614" spans="1:8" ht="62.25">
      <c r="A614" s="208" t="s">
        <v>815</v>
      </c>
      <c r="B614" s="215" t="s">
        <v>3</v>
      </c>
      <c r="C614" s="216" t="s">
        <v>59</v>
      </c>
      <c r="D614" s="208" t="s">
        <v>329</v>
      </c>
      <c r="E614" s="208"/>
      <c r="F614" s="217">
        <f aca="true" t="shared" si="119" ref="F614:H616">F615</f>
        <v>379938</v>
      </c>
      <c r="G614" s="217">
        <f t="shared" si="119"/>
        <v>379938</v>
      </c>
      <c r="H614" s="217">
        <f t="shared" si="119"/>
        <v>379938</v>
      </c>
    </row>
    <row r="615" spans="1:8" ht="30.75">
      <c r="A615" s="208" t="s">
        <v>816</v>
      </c>
      <c r="B615" s="215" t="s">
        <v>27</v>
      </c>
      <c r="C615" s="216" t="s">
        <v>59</v>
      </c>
      <c r="D615" s="208" t="s">
        <v>346</v>
      </c>
      <c r="E615" s="208"/>
      <c r="F615" s="217">
        <f t="shared" si="119"/>
        <v>379938</v>
      </c>
      <c r="G615" s="217">
        <f t="shared" si="119"/>
        <v>379938</v>
      </c>
      <c r="H615" s="217">
        <f t="shared" si="119"/>
        <v>379938</v>
      </c>
    </row>
    <row r="616" spans="1:8" ht="15">
      <c r="A616" s="208" t="s">
        <v>605</v>
      </c>
      <c r="B616" s="219" t="s">
        <v>691</v>
      </c>
      <c r="C616" s="216" t="s">
        <v>59</v>
      </c>
      <c r="D616" s="208" t="s">
        <v>346</v>
      </c>
      <c r="E616" s="208" t="s">
        <v>9</v>
      </c>
      <c r="F616" s="217">
        <f t="shared" si="119"/>
        <v>379938</v>
      </c>
      <c r="G616" s="217">
        <f t="shared" si="119"/>
        <v>379938</v>
      </c>
      <c r="H616" s="217">
        <f t="shared" si="119"/>
        <v>379938</v>
      </c>
    </row>
    <row r="617" spans="1:8" ht="46.5">
      <c r="A617" s="208" t="s">
        <v>817</v>
      </c>
      <c r="B617" s="223" t="s">
        <v>679</v>
      </c>
      <c r="C617" s="216" t="s">
        <v>59</v>
      </c>
      <c r="D617" s="208" t="s">
        <v>346</v>
      </c>
      <c r="E617" s="208" t="s">
        <v>281</v>
      </c>
      <c r="F617" s="220">
        <f>'№4 вед 2022-2024'!G208</f>
        <v>379938</v>
      </c>
      <c r="G617" s="220">
        <f>'№4 вед 2022-2024'!H208</f>
        <v>379938</v>
      </c>
      <c r="H617" s="220">
        <f>'№4 вед 2022-2024'!I208</f>
        <v>379938</v>
      </c>
    </row>
    <row r="618" spans="1:8" ht="46.5">
      <c r="A618" s="208" t="s">
        <v>1246</v>
      </c>
      <c r="B618" s="215" t="s">
        <v>913</v>
      </c>
      <c r="C618" s="216" t="s">
        <v>59</v>
      </c>
      <c r="D618" s="208" t="s">
        <v>142</v>
      </c>
      <c r="E618" s="208"/>
      <c r="F618" s="217">
        <f aca="true" t="shared" si="120" ref="F618:H624">F619</f>
        <v>180000</v>
      </c>
      <c r="G618" s="217">
        <f t="shared" si="120"/>
        <v>180000</v>
      </c>
      <c r="H618" s="217">
        <f t="shared" si="120"/>
        <v>180000</v>
      </c>
    </row>
    <row r="619" spans="1:8" ht="30.75">
      <c r="A619" s="208" t="s">
        <v>1247</v>
      </c>
      <c r="B619" s="215" t="s">
        <v>379</v>
      </c>
      <c r="C619" s="216" t="s">
        <v>59</v>
      </c>
      <c r="D619" s="208" t="s">
        <v>694</v>
      </c>
      <c r="E619" s="208"/>
      <c r="F619" s="217">
        <f t="shared" si="120"/>
        <v>180000</v>
      </c>
      <c r="G619" s="217">
        <f t="shared" si="120"/>
        <v>180000</v>
      </c>
      <c r="H619" s="217">
        <f t="shared" si="120"/>
        <v>180000</v>
      </c>
    </row>
    <row r="620" spans="1:8" ht="15">
      <c r="A620" s="208" t="s">
        <v>1248</v>
      </c>
      <c r="B620" s="219" t="s">
        <v>691</v>
      </c>
      <c r="C620" s="216" t="s">
        <v>59</v>
      </c>
      <c r="D620" s="208" t="s">
        <v>694</v>
      </c>
      <c r="E620" s="208" t="s">
        <v>9</v>
      </c>
      <c r="F620" s="217">
        <f t="shared" si="120"/>
        <v>180000</v>
      </c>
      <c r="G620" s="217">
        <f t="shared" si="120"/>
        <v>180000</v>
      </c>
      <c r="H620" s="217">
        <f t="shared" si="120"/>
        <v>180000</v>
      </c>
    </row>
    <row r="621" spans="1:8" ht="46.5">
      <c r="A621" s="208" t="s">
        <v>818</v>
      </c>
      <c r="B621" s="223" t="s">
        <v>679</v>
      </c>
      <c r="C621" s="216" t="s">
        <v>59</v>
      </c>
      <c r="D621" s="208" t="s">
        <v>694</v>
      </c>
      <c r="E621" s="208" t="s">
        <v>281</v>
      </c>
      <c r="F621" s="220">
        <f>'№4 вед 2022-2024'!G210</f>
        <v>180000</v>
      </c>
      <c r="G621" s="220">
        <f>'№4 вед 2022-2024'!H210</f>
        <v>180000</v>
      </c>
      <c r="H621" s="220">
        <f>'№4 вед 2022-2024'!I210</f>
        <v>180000</v>
      </c>
    </row>
    <row r="622" spans="1:8" ht="15">
      <c r="A622" s="208" t="s">
        <v>819</v>
      </c>
      <c r="B622" s="233" t="s">
        <v>30</v>
      </c>
      <c r="C622" s="216" t="s">
        <v>59</v>
      </c>
      <c r="D622" s="208" t="s">
        <v>29</v>
      </c>
      <c r="E622" s="208"/>
      <c r="F622" s="217">
        <f t="shared" si="120"/>
        <v>14000</v>
      </c>
      <c r="G622" s="217">
        <f t="shared" si="120"/>
        <v>14000</v>
      </c>
      <c r="H622" s="217">
        <f t="shared" si="120"/>
        <v>14000</v>
      </c>
    </row>
    <row r="623" spans="1:8" ht="15">
      <c r="A623" s="208" t="s">
        <v>820</v>
      </c>
      <c r="B623" s="233" t="s">
        <v>31</v>
      </c>
      <c r="C623" s="216" t="s">
        <v>59</v>
      </c>
      <c r="D623" s="208" t="s">
        <v>28</v>
      </c>
      <c r="E623" s="208"/>
      <c r="F623" s="217">
        <f t="shared" si="120"/>
        <v>14000</v>
      </c>
      <c r="G623" s="217">
        <f t="shared" si="120"/>
        <v>14000</v>
      </c>
      <c r="H623" s="217">
        <f t="shared" si="120"/>
        <v>14000</v>
      </c>
    </row>
    <row r="624" spans="1:8" ht="15">
      <c r="A624" s="208" t="s">
        <v>821</v>
      </c>
      <c r="B624" s="219" t="s">
        <v>691</v>
      </c>
      <c r="C624" s="216" t="s">
        <v>59</v>
      </c>
      <c r="D624" s="208" t="s">
        <v>28</v>
      </c>
      <c r="E624" s="208" t="s">
        <v>9</v>
      </c>
      <c r="F624" s="217">
        <f t="shared" si="120"/>
        <v>14000</v>
      </c>
      <c r="G624" s="217">
        <f t="shared" si="120"/>
        <v>14000</v>
      </c>
      <c r="H624" s="217">
        <f t="shared" si="120"/>
        <v>14000</v>
      </c>
    </row>
    <row r="625" spans="1:8" ht="46.5">
      <c r="A625" s="208" t="s">
        <v>822</v>
      </c>
      <c r="B625" s="223" t="s">
        <v>679</v>
      </c>
      <c r="C625" s="216" t="s">
        <v>59</v>
      </c>
      <c r="D625" s="208" t="s">
        <v>28</v>
      </c>
      <c r="E625" s="208" t="s">
        <v>281</v>
      </c>
      <c r="F625" s="220">
        <f>'№4 вед 2022-2024'!G212</f>
        <v>14000</v>
      </c>
      <c r="G625" s="220">
        <f>'№4 вед 2022-2024'!H212</f>
        <v>14000</v>
      </c>
      <c r="H625" s="220">
        <f>'№4 вед 2022-2024'!I212</f>
        <v>14000</v>
      </c>
    </row>
    <row r="626" spans="1:8" ht="62.25">
      <c r="A626" s="208" t="s">
        <v>606</v>
      </c>
      <c r="B626" s="219" t="s">
        <v>590</v>
      </c>
      <c r="C626" s="216" t="s">
        <v>60</v>
      </c>
      <c r="D626" s="208"/>
      <c r="E626" s="208"/>
      <c r="F626" s="217">
        <f aca="true" t="shared" si="121" ref="F626:H629">F627</f>
        <v>965938</v>
      </c>
      <c r="G626" s="217">
        <f t="shared" si="121"/>
        <v>965938</v>
      </c>
      <c r="H626" s="217">
        <f t="shared" si="121"/>
        <v>965938</v>
      </c>
    </row>
    <row r="627" spans="1:8" ht="62.25">
      <c r="A627" s="208" t="s">
        <v>905</v>
      </c>
      <c r="B627" s="215" t="s">
        <v>3</v>
      </c>
      <c r="C627" s="216" t="s">
        <v>60</v>
      </c>
      <c r="D627" s="208" t="s">
        <v>329</v>
      </c>
      <c r="E627" s="208"/>
      <c r="F627" s="217">
        <f t="shared" si="121"/>
        <v>965938</v>
      </c>
      <c r="G627" s="217">
        <f t="shared" si="121"/>
        <v>965938</v>
      </c>
      <c r="H627" s="217">
        <f t="shared" si="121"/>
        <v>965938</v>
      </c>
    </row>
    <row r="628" spans="1:8" ht="30.75">
      <c r="A628" s="208" t="s">
        <v>906</v>
      </c>
      <c r="B628" s="215" t="s">
        <v>27</v>
      </c>
      <c r="C628" s="216" t="s">
        <v>60</v>
      </c>
      <c r="D628" s="208" t="s">
        <v>346</v>
      </c>
      <c r="E628" s="208"/>
      <c r="F628" s="217">
        <f t="shared" si="121"/>
        <v>965938</v>
      </c>
      <c r="G628" s="217">
        <f t="shared" si="121"/>
        <v>965938</v>
      </c>
      <c r="H628" s="217">
        <f t="shared" si="121"/>
        <v>965938</v>
      </c>
    </row>
    <row r="629" spans="1:8" ht="15">
      <c r="A629" s="208" t="s">
        <v>907</v>
      </c>
      <c r="B629" s="219" t="s">
        <v>691</v>
      </c>
      <c r="C629" s="216" t="s">
        <v>60</v>
      </c>
      <c r="D629" s="208" t="s">
        <v>346</v>
      </c>
      <c r="E629" s="208" t="s">
        <v>9</v>
      </c>
      <c r="F629" s="217">
        <f t="shared" si="121"/>
        <v>965938</v>
      </c>
      <c r="G629" s="217">
        <f t="shared" si="121"/>
        <v>965938</v>
      </c>
      <c r="H629" s="217">
        <f t="shared" si="121"/>
        <v>965938</v>
      </c>
    </row>
    <row r="630" spans="1:8" ht="46.5">
      <c r="A630" s="208" t="s">
        <v>908</v>
      </c>
      <c r="B630" s="223" t="s">
        <v>679</v>
      </c>
      <c r="C630" s="216" t="s">
        <v>60</v>
      </c>
      <c r="D630" s="208" t="s">
        <v>346</v>
      </c>
      <c r="E630" s="208" t="s">
        <v>281</v>
      </c>
      <c r="F630" s="220">
        <f>'№4 вед 2022-2024'!G215</f>
        <v>965938</v>
      </c>
      <c r="G630" s="220">
        <f>'№4 вед 2022-2024'!H215</f>
        <v>965938</v>
      </c>
      <c r="H630" s="220">
        <f>'№4 вед 2022-2024'!I215</f>
        <v>965938</v>
      </c>
    </row>
    <row r="631" spans="1:8" ht="140.25">
      <c r="A631" s="208" t="s">
        <v>909</v>
      </c>
      <c r="B631" s="223" t="s">
        <v>779</v>
      </c>
      <c r="C631" s="216" t="s">
        <v>780</v>
      </c>
      <c r="D631" s="208"/>
      <c r="E631" s="208"/>
      <c r="F631" s="217">
        <f>F632+F636</f>
        <v>845924</v>
      </c>
      <c r="G631" s="217">
        <f>G632+G636</f>
        <v>845924</v>
      </c>
      <c r="H631" s="217">
        <f>H632+H636</f>
        <v>845924</v>
      </c>
    </row>
    <row r="632" spans="1:8" ht="62.25">
      <c r="A632" s="208" t="s">
        <v>1048</v>
      </c>
      <c r="B632" s="215" t="s">
        <v>3</v>
      </c>
      <c r="C632" s="216" t="s">
        <v>780</v>
      </c>
      <c r="D632" s="208" t="s">
        <v>329</v>
      </c>
      <c r="E632" s="208"/>
      <c r="F632" s="217">
        <f aca="true" t="shared" si="122" ref="F632:H634">F633</f>
        <v>844622.7</v>
      </c>
      <c r="G632" s="217">
        <f t="shared" si="122"/>
        <v>844622.7</v>
      </c>
      <c r="H632" s="217">
        <f t="shared" si="122"/>
        <v>844622.7</v>
      </c>
    </row>
    <row r="633" spans="1:8" ht="30.75">
      <c r="A633" s="208" t="s">
        <v>1164</v>
      </c>
      <c r="B633" s="215" t="s">
        <v>27</v>
      </c>
      <c r="C633" s="216" t="s">
        <v>780</v>
      </c>
      <c r="D633" s="208" t="s">
        <v>346</v>
      </c>
      <c r="E633" s="208"/>
      <c r="F633" s="217">
        <f t="shared" si="122"/>
        <v>844622.7</v>
      </c>
      <c r="G633" s="217">
        <f t="shared" si="122"/>
        <v>844622.7</v>
      </c>
      <c r="H633" s="217">
        <f t="shared" si="122"/>
        <v>844622.7</v>
      </c>
    </row>
    <row r="634" spans="1:8" ht="15">
      <c r="A634" s="208" t="s">
        <v>1249</v>
      </c>
      <c r="B634" s="219" t="s">
        <v>691</v>
      </c>
      <c r="C634" s="216" t="s">
        <v>780</v>
      </c>
      <c r="D634" s="208" t="s">
        <v>346</v>
      </c>
      <c r="E634" s="208" t="s">
        <v>9</v>
      </c>
      <c r="F634" s="217">
        <f t="shared" si="122"/>
        <v>844622.7</v>
      </c>
      <c r="G634" s="217">
        <f t="shared" si="122"/>
        <v>844622.7</v>
      </c>
      <c r="H634" s="217">
        <f t="shared" si="122"/>
        <v>844622.7</v>
      </c>
    </row>
    <row r="635" spans="1:8" ht="46.5">
      <c r="A635" s="208" t="s">
        <v>1250</v>
      </c>
      <c r="B635" s="223" t="s">
        <v>679</v>
      </c>
      <c r="C635" s="216" t="s">
        <v>780</v>
      </c>
      <c r="D635" s="208" t="s">
        <v>346</v>
      </c>
      <c r="E635" s="208" t="s">
        <v>281</v>
      </c>
      <c r="F635" s="220">
        <f>'№4 вед 2022-2024'!G218</f>
        <v>844622.7</v>
      </c>
      <c r="G635" s="220">
        <f>'№4 вед 2022-2024'!H218</f>
        <v>844622.7</v>
      </c>
      <c r="H635" s="220">
        <f>'№4 вед 2022-2024'!I218</f>
        <v>844622.7</v>
      </c>
    </row>
    <row r="636" spans="1:8" ht="46.5">
      <c r="A636" s="208" t="s">
        <v>722</v>
      </c>
      <c r="B636" s="215" t="s">
        <v>913</v>
      </c>
      <c r="C636" s="216" t="s">
        <v>780</v>
      </c>
      <c r="D636" s="208" t="s">
        <v>142</v>
      </c>
      <c r="E636" s="208"/>
      <c r="F636" s="220">
        <f>F637</f>
        <v>1301.3</v>
      </c>
      <c r="G636" s="220">
        <f aca="true" t="shared" si="123" ref="G636:H638">G637</f>
        <v>1301.3</v>
      </c>
      <c r="H636" s="220">
        <f t="shared" si="123"/>
        <v>1301.3</v>
      </c>
    </row>
    <row r="637" spans="1:8" ht="30.75">
      <c r="A637" s="208" t="s">
        <v>1049</v>
      </c>
      <c r="B637" s="215" t="s">
        <v>379</v>
      </c>
      <c r="C637" s="216" t="s">
        <v>780</v>
      </c>
      <c r="D637" s="208" t="s">
        <v>694</v>
      </c>
      <c r="E637" s="208"/>
      <c r="F637" s="220">
        <f>F638</f>
        <v>1301.3</v>
      </c>
      <c r="G637" s="220">
        <f t="shared" si="123"/>
        <v>1301.3</v>
      </c>
      <c r="H637" s="220">
        <f t="shared" si="123"/>
        <v>1301.3</v>
      </c>
    </row>
    <row r="638" spans="1:8" ht="15">
      <c r="A638" s="208" t="s">
        <v>1050</v>
      </c>
      <c r="B638" s="219" t="s">
        <v>691</v>
      </c>
      <c r="C638" s="216" t="s">
        <v>780</v>
      </c>
      <c r="D638" s="208" t="s">
        <v>694</v>
      </c>
      <c r="E638" s="208" t="s">
        <v>9</v>
      </c>
      <c r="F638" s="220">
        <f>F639</f>
        <v>1301.3</v>
      </c>
      <c r="G638" s="220">
        <f t="shared" si="123"/>
        <v>1301.3</v>
      </c>
      <c r="H638" s="220">
        <f t="shared" si="123"/>
        <v>1301.3</v>
      </c>
    </row>
    <row r="639" spans="1:8" ht="46.5">
      <c r="A639" s="208" t="s">
        <v>1051</v>
      </c>
      <c r="B639" s="223" t="s">
        <v>679</v>
      </c>
      <c r="C639" s="216" t="s">
        <v>780</v>
      </c>
      <c r="D639" s="208" t="s">
        <v>694</v>
      </c>
      <c r="E639" s="208" t="s">
        <v>281</v>
      </c>
      <c r="F639" s="220">
        <f>'№4 вед 2022-2024'!G220</f>
        <v>1301.3</v>
      </c>
      <c r="G639" s="220">
        <f>'№4 вед 2022-2024'!H220</f>
        <v>1301.3</v>
      </c>
      <c r="H639" s="220">
        <f>'№4 вед 2022-2024'!I220</f>
        <v>1301.3</v>
      </c>
    </row>
    <row r="640" spans="1:8" ht="15">
      <c r="A640" s="208" t="s">
        <v>1496</v>
      </c>
      <c r="B640" s="223" t="s">
        <v>830</v>
      </c>
      <c r="C640" s="216"/>
      <c r="D640" s="208"/>
      <c r="E640" s="208"/>
      <c r="F640" s="220">
        <f>'№4 вед 2022-2024'!G484</f>
        <v>0</v>
      </c>
      <c r="G640" s="220">
        <f>'№4 вед 2022-2024'!H484</f>
        <v>9676730</v>
      </c>
      <c r="H640" s="220">
        <f>'№4 вед 2022-2024'!I484</f>
        <v>19494120</v>
      </c>
    </row>
    <row r="641" spans="1:8" s="213" customFormat="1" ht="15">
      <c r="A641" s="208" t="s">
        <v>1497</v>
      </c>
      <c r="B641" s="242" t="s">
        <v>164</v>
      </c>
      <c r="C641" s="243"/>
      <c r="D641" s="211"/>
      <c r="E641" s="244"/>
      <c r="F641" s="212">
        <f>F12+F195+F232+F308+F326+F363+F384+F396+F422+F439+F462+F585+F592+F611+F640</f>
        <v>710021147.12</v>
      </c>
      <c r="G641" s="212">
        <f>G12+G195+G232+G308+G326+G363+G384+G396+G422+G439+G462+G585+G592+G611+G640</f>
        <v>671979719.12</v>
      </c>
      <c r="H641" s="212">
        <f>H12+H195+H232+H308+H326+H363+H384+H396+H422+H439+H462+H585+H592+H611+H640</f>
        <v>665759816.12</v>
      </c>
    </row>
    <row r="642" spans="1:8" s="248" customFormat="1" ht="15">
      <c r="A642" s="245"/>
      <c r="B642" s="246"/>
      <c r="C642" s="247"/>
      <c r="D642" s="247"/>
      <c r="E642" s="247"/>
      <c r="F642" s="247"/>
      <c r="G642" s="247"/>
      <c r="H642" s="246"/>
    </row>
    <row r="643" spans="1:8" s="248" customFormat="1" ht="15">
      <c r="A643" s="245"/>
      <c r="B643" s="246"/>
      <c r="C643" s="247"/>
      <c r="D643" s="247"/>
      <c r="E643" s="247"/>
      <c r="F643" s="247"/>
      <c r="G643" s="247"/>
      <c r="H643" s="247"/>
    </row>
    <row r="644" spans="1:8" s="248" customFormat="1" ht="15">
      <c r="A644" s="245"/>
      <c r="B644" s="246"/>
      <c r="C644" s="247"/>
      <c r="D644" s="247"/>
      <c r="E644" s="247"/>
      <c r="F644" s="247"/>
      <c r="G644" s="247"/>
      <c r="H644" s="246"/>
    </row>
    <row r="645" spans="1:8" s="248" customFormat="1" ht="15">
      <c r="A645" s="245"/>
      <c r="B645" s="246"/>
      <c r="C645" s="247"/>
      <c r="D645" s="247"/>
      <c r="E645" s="247"/>
      <c r="F645" s="247"/>
      <c r="G645" s="247"/>
      <c r="H645" s="246"/>
    </row>
    <row r="646" spans="1:8" s="248" customFormat="1" ht="15">
      <c r="A646" s="245"/>
      <c r="B646" s="246"/>
      <c r="C646" s="247"/>
      <c r="D646" s="247"/>
      <c r="E646" s="247"/>
      <c r="F646" s="247"/>
      <c r="G646" s="247"/>
      <c r="H646" s="246"/>
    </row>
    <row r="647" spans="1:8" s="248" customFormat="1" ht="15">
      <c r="A647" s="245"/>
      <c r="B647" s="246"/>
      <c r="C647" s="247"/>
      <c r="D647" s="247"/>
      <c r="E647" s="247"/>
      <c r="F647" s="247"/>
      <c r="G647" s="247"/>
      <c r="H647" s="246"/>
    </row>
    <row r="648" spans="1:8" s="248" customFormat="1" ht="15">
      <c r="A648" s="245"/>
      <c r="B648" s="246"/>
      <c r="C648" s="247"/>
      <c r="D648" s="247"/>
      <c r="E648" s="247"/>
      <c r="F648" s="247"/>
      <c r="G648" s="247"/>
      <c r="H648" s="246"/>
    </row>
    <row r="649" spans="1:8" s="248" customFormat="1" ht="15">
      <c r="A649" s="245"/>
      <c r="B649" s="246"/>
      <c r="C649" s="247"/>
      <c r="D649" s="247"/>
      <c r="E649" s="247"/>
      <c r="F649" s="247"/>
      <c r="G649" s="247"/>
      <c r="H649" s="246"/>
    </row>
    <row r="650" spans="1:8" s="248" customFormat="1" ht="15">
      <c r="A650" s="245"/>
      <c r="B650" s="246"/>
      <c r="C650" s="247"/>
      <c r="D650" s="247"/>
      <c r="E650" s="247"/>
      <c r="F650" s="247"/>
      <c r="G650" s="247"/>
      <c r="H650" s="246"/>
    </row>
    <row r="651" spans="1:8" s="248" customFormat="1" ht="15">
      <c r="A651" s="245"/>
      <c r="B651" s="246"/>
      <c r="C651" s="247"/>
      <c r="D651" s="247"/>
      <c r="E651" s="247"/>
      <c r="F651" s="247"/>
      <c r="G651" s="247"/>
      <c r="H651" s="246"/>
    </row>
    <row r="652" spans="1:8" s="248" customFormat="1" ht="15">
      <c r="A652" s="245"/>
      <c r="B652" s="246"/>
      <c r="C652" s="247"/>
      <c r="D652" s="247"/>
      <c r="E652" s="247"/>
      <c r="F652" s="247"/>
      <c r="G652" s="247"/>
      <c r="H652" s="246"/>
    </row>
    <row r="653" spans="1:8" s="248" customFormat="1" ht="15">
      <c r="A653" s="245"/>
      <c r="B653" s="246"/>
      <c r="C653" s="247"/>
      <c r="D653" s="247"/>
      <c r="E653" s="247"/>
      <c r="F653" s="247"/>
      <c r="G653" s="247"/>
      <c r="H653" s="246"/>
    </row>
    <row r="654" spans="1:8" s="248" customFormat="1" ht="15">
      <c r="A654" s="245"/>
      <c r="B654" s="246"/>
      <c r="C654" s="247"/>
      <c r="D654" s="247"/>
      <c r="E654" s="247"/>
      <c r="F654" s="247"/>
      <c r="G654" s="247"/>
      <c r="H654" s="246"/>
    </row>
    <row r="655" spans="1:8" s="248" customFormat="1" ht="15">
      <c r="A655" s="245"/>
      <c r="B655" s="246"/>
      <c r="C655" s="247"/>
      <c r="D655" s="247"/>
      <c r="E655" s="247"/>
      <c r="F655" s="247"/>
      <c r="G655" s="247"/>
      <c r="H655" s="246"/>
    </row>
    <row r="656" spans="1:8" s="248" customFormat="1" ht="15">
      <c r="A656" s="245"/>
      <c r="B656" s="246"/>
      <c r="C656" s="247"/>
      <c r="D656" s="247"/>
      <c r="E656" s="247"/>
      <c r="F656" s="247"/>
      <c r="G656" s="247"/>
      <c r="H656" s="246"/>
    </row>
    <row r="657" spans="1:8" s="248" customFormat="1" ht="15">
      <c r="A657" s="245"/>
      <c r="B657" s="246"/>
      <c r="C657" s="247"/>
      <c r="D657" s="247"/>
      <c r="E657" s="247"/>
      <c r="F657" s="247"/>
      <c r="G657" s="247"/>
      <c r="H657" s="246"/>
    </row>
    <row r="658" spans="1:8" s="248" customFormat="1" ht="15">
      <c r="A658" s="245"/>
      <c r="B658" s="246"/>
      <c r="C658" s="247"/>
      <c r="D658" s="247"/>
      <c r="E658" s="247"/>
      <c r="F658" s="247"/>
      <c r="G658" s="247"/>
      <c r="H658" s="246"/>
    </row>
    <row r="659" spans="1:8" s="248" customFormat="1" ht="15">
      <c r="A659" s="245"/>
      <c r="B659" s="246"/>
      <c r="C659" s="247"/>
      <c r="D659" s="247"/>
      <c r="E659" s="247"/>
      <c r="F659" s="247"/>
      <c r="G659" s="247"/>
      <c r="H659" s="246"/>
    </row>
    <row r="660" spans="1:8" s="248" customFormat="1" ht="15">
      <c r="A660" s="245"/>
      <c r="B660" s="246"/>
      <c r="C660" s="247"/>
      <c r="D660" s="247"/>
      <c r="E660" s="247"/>
      <c r="F660" s="247"/>
      <c r="G660" s="247"/>
      <c r="H660" s="246"/>
    </row>
    <row r="661" spans="1:8" s="248" customFormat="1" ht="15">
      <c r="A661" s="245"/>
      <c r="B661" s="246"/>
      <c r="C661" s="247"/>
      <c r="D661" s="247"/>
      <c r="E661" s="247"/>
      <c r="F661" s="247"/>
      <c r="G661" s="247"/>
      <c r="H661" s="246"/>
    </row>
    <row r="662" spans="1:8" s="248" customFormat="1" ht="15">
      <c r="A662" s="245"/>
      <c r="B662" s="246"/>
      <c r="C662" s="247"/>
      <c r="D662" s="247"/>
      <c r="E662" s="247"/>
      <c r="F662" s="247"/>
      <c r="G662" s="247"/>
      <c r="H662" s="246"/>
    </row>
    <row r="663" spans="1:8" s="248" customFormat="1" ht="15">
      <c r="A663" s="245"/>
      <c r="B663" s="246"/>
      <c r="C663" s="247"/>
      <c r="D663" s="247"/>
      <c r="E663" s="247"/>
      <c r="F663" s="247"/>
      <c r="G663" s="247"/>
      <c r="H663" s="246"/>
    </row>
    <row r="664" spans="1:8" s="248" customFormat="1" ht="15">
      <c r="A664" s="245"/>
      <c r="B664" s="246"/>
      <c r="C664" s="247"/>
      <c r="D664" s="247"/>
      <c r="E664" s="247"/>
      <c r="F664" s="247"/>
      <c r="G664" s="247"/>
      <c r="H664" s="246"/>
    </row>
    <row r="665" spans="1:8" s="248" customFormat="1" ht="15">
      <c r="A665" s="245"/>
      <c r="B665" s="246"/>
      <c r="C665" s="247"/>
      <c r="D665" s="247"/>
      <c r="E665" s="247"/>
      <c r="F665" s="247"/>
      <c r="G665" s="247"/>
      <c r="H665" s="246"/>
    </row>
    <row r="666" spans="1:8" s="248" customFormat="1" ht="15">
      <c r="A666" s="245"/>
      <c r="B666" s="246"/>
      <c r="C666" s="247"/>
      <c r="D666" s="247"/>
      <c r="E666" s="247"/>
      <c r="F666" s="247"/>
      <c r="G666" s="247"/>
      <c r="H666" s="246"/>
    </row>
  </sheetData>
  <sheetProtection/>
  <autoFilter ref="A10:H642"/>
  <mergeCells count="5">
    <mergeCell ref="A7:H7"/>
    <mergeCell ref="G1:H1"/>
    <mergeCell ref="G2:H2"/>
    <mergeCell ref="G3:H3"/>
    <mergeCell ref="G4:H4"/>
  </mergeCells>
  <printOptions/>
  <pageMargins left="0.7480314960629921" right="0.1968503937007874" top="0.15748031496062992" bottom="0.15748031496062992" header="0.15748031496062992" footer="0.15748031496062992"/>
  <pageSetup fitToHeight="10000" fitToWidth="1" horizontalDpi="600" verticalDpi="600" orientation="portrait" paperSize="9" scale="59" r:id="rId1"/>
  <rowBreaks count="1" manualBreakCount="1">
    <brk id="368" max="7" man="1"/>
  </rowBreaks>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K26"/>
  <sheetViews>
    <sheetView view="pageBreakPreview" zoomScale="60" zoomScalePageLayoutView="0" workbookViewId="0" topLeftCell="A1">
      <selection activeCell="J40" sqref="J40"/>
    </sheetView>
  </sheetViews>
  <sheetFormatPr defaultColWidth="9.00390625" defaultRowHeight="15"/>
  <cols>
    <col min="1" max="1" width="5.7109375" style="6" customWidth="1"/>
    <col min="2" max="2" width="38.7109375" style="103" customWidth="1"/>
    <col min="3" max="4" width="17.7109375" style="103" customWidth="1"/>
    <col min="5" max="11" width="17.7109375" style="6" customWidth="1"/>
    <col min="12" max="16384" width="9.00390625" style="2" customWidth="1"/>
  </cols>
  <sheetData>
    <row r="1" spans="2:11" ht="14.25" customHeight="1">
      <c r="B1" s="97"/>
      <c r="C1" s="97"/>
      <c r="D1" s="97"/>
      <c r="E1" s="97"/>
      <c r="F1" s="97"/>
      <c r="G1" s="97"/>
      <c r="H1" s="97"/>
      <c r="I1" s="102"/>
      <c r="J1" s="419" t="s">
        <v>612</v>
      </c>
      <c r="K1" s="419"/>
    </row>
    <row r="2" spans="2:11" ht="15">
      <c r="B2" s="97"/>
      <c r="C2" s="97"/>
      <c r="D2" s="97"/>
      <c r="E2" s="5"/>
      <c r="F2" s="5"/>
      <c r="G2" s="5"/>
      <c r="H2" s="5"/>
      <c r="I2" s="411" t="s">
        <v>1253</v>
      </c>
      <c r="J2" s="411"/>
      <c r="K2" s="411"/>
    </row>
    <row r="3" spans="2:11" ht="15">
      <c r="B3" s="97"/>
      <c r="C3" s="97"/>
      <c r="D3" s="97"/>
      <c r="E3" s="5"/>
      <c r="F3" s="5"/>
      <c r="G3" s="5"/>
      <c r="H3" s="5"/>
      <c r="I3" s="411" t="s">
        <v>313</v>
      </c>
      <c r="J3" s="411"/>
      <c r="K3" s="411"/>
    </row>
    <row r="4" spans="2:11" ht="15.75" customHeight="1">
      <c r="B4" s="97"/>
      <c r="C4" s="97"/>
      <c r="D4" s="97"/>
      <c r="E4" s="5"/>
      <c r="F4" s="5"/>
      <c r="G4" s="5"/>
      <c r="H4" s="5"/>
      <c r="I4" s="420" t="s">
        <v>1514</v>
      </c>
      <c r="J4" s="420"/>
      <c r="K4" s="420"/>
    </row>
    <row r="5" spans="2:11" ht="15.75" customHeight="1">
      <c r="B5" s="97"/>
      <c r="C5" s="97"/>
      <c r="D5" s="97"/>
      <c r="E5" s="5"/>
      <c r="F5" s="5"/>
      <c r="G5" s="5"/>
      <c r="H5" s="5"/>
      <c r="I5" s="125"/>
      <c r="J5" s="125"/>
      <c r="K5" s="125"/>
    </row>
    <row r="6" spans="1:11" ht="54" customHeight="1">
      <c r="A6" s="421" t="s">
        <v>1350</v>
      </c>
      <c r="B6" s="421"/>
      <c r="C6" s="421"/>
      <c r="D6" s="421"/>
      <c r="E6" s="421"/>
      <c r="F6" s="421"/>
      <c r="G6" s="421"/>
      <c r="H6" s="421"/>
      <c r="I6" s="421"/>
      <c r="J6" s="421"/>
      <c r="K6" s="421"/>
    </row>
    <row r="7" spans="1:11" ht="22.5" customHeight="1">
      <c r="A7" s="96"/>
      <c r="B7" s="96"/>
      <c r="C7" s="96"/>
      <c r="D7" s="96"/>
      <c r="E7" s="96"/>
      <c r="F7" s="96"/>
      <c r="G7" s="96"/>
      <c r="H7" s="96"/>
      <c r="I7" s="96"/>
      <c r="J7" s="96"/>
      <c r="K7" s="104" t="s">
        <v>273</v>
      </c>
    </row>
    <row r="8" spans="1:11" s="106" customFormat="1" ht="46.5" customHeight="1">
      <c r="A8" s="422" t="s">
        <v>686</v>
      </c>
      <c r="B8" s="422" t="s">
        <v>1108</v>
      </c>
      <c r="C8" s="424" t="s">
        <v>701</v>
      </c>
      <c r="D8" s="401"/>
      <c r="E8" s="401"/>
      <c r="F8" s="425" t="s">
        <v>1166</v>
      </c>
      <c r="G8" s="426"/>
      <c r="H8" s="426"/>
      <c r="I8" s="426"/>
      <c r="J8" s="426"/>
      <c r="K8" s="427"/>
    </row>
    <row r="9" spans="1:11" s="106" customFormat="1" ht="19.5" customHeight="1">
      <c r="A9" s="422"/>
      <c r="B9" s="422"/>
      <c r="C9" s="401"/>
      <c r="D9" s="401"/>
      <c r="E9" s="401"/>
      <c r="F9" s="425" t="s">
        <v>1109</v>
      </c>
      <c r="G9" s="426"/>
      <c r="H9" s="426"/>
      <c r="I9" s="426"/>
      <c r="J9" s="426"/>
      <c r="K9" s="427"/>
    </row>
    <row r="10" spans="1:11" s="106" customFormat="1" ht="77.25" customHeight="1">
      <c r="A10" s="423"/>
      <c r="B10" s="423"/>
      <c r="C10" s="401"/>
      <c r="D10" s="401"/>
      <c r="E10" s="401"/>
      <c r="F10" s="425" t="s">
        <v>1167</v>
      </c>
      <c r="G10" s="426"/>
      <c r="H10" s="427"/>
      <c r="I10" s="428" t="s">
        <v>1168</v>
      </c>
      <c r="J10" s="429"/>
      <c r="K10" s="430"/>
    </row>
    <row r="11" spans="1:11" s="106" customFormat="1" ht="27" customHeight="1">
      <c r="A11" s="4"/>
      <c r="B11" s="4"/>
      <c r="C11" s="4" t="s">
        <v>1096</v>
      </c>
      <c r="D11" s="4" t="s">
        <v>1198</v>
      </c>
      <c r="E11" s="4" t="s">
        <v>1330</v>
      </c>
      <c r="F11" s="105" t="s">
        <v>1096</v>
      </c>
      <c r="G11" s="105" t="s">
        <v>1198</v>
      </c>
      <c r="H11" s="105" t="s">
        <v>1330</v>
      </c>
      <c r="I11" s="105" t="s">
        <v>1096</v>
      </c>
      <c r="J11" s="105" t="s">
        <v>1198</v>
      </c>
      <c r="K11" s="105" t="s">
        <v>1330</v>
      </c>
    </row>
    <row r="12" spans="1:11" s="98" customFormat="1" ht="15" customHeight="1">
      <c r="A12" s="107"/>
      <c r="B12" s="107">
        <v>1</v>
      </c>
      <c r="C12" s="107">
        <v>2</v>
      </c>
      <c r="D12" s="107">
        <v>3</v>
      </c>
      <c r="E12" s="107">
        <v>4</v>
      </c>
      <c r="F12" s="107">
        <v>5</v>
      </c>
      <c r="G12" s="107">
        <v>6</v>
      </c>
      <c r="H12" s="107">
        <v>7</v>
      </c>
      <c r="I12" s="107">
        <v>8</v>
      </c>
      <c r="J12" s="107">
        <v>9</v>
      </c>
      <c r="K12" s="107">
        <v>10</v>
      </c>
    </row>
    <row r="13" spans="1:11" ht="15">
      <c r="A13" s="99">
        <v>1</v>
      </c>
      <c r="B13" s="108" t="s">
        <v>1086</v>
      </c>
      <c r="C13" s="109">
        <f>F13+I13</f>
        <v>7944283</v>
      </c>
      <c r="D13" s="109">
        <f>G13+J13</f>
        <v>7852033</v>
      </c>
      <c r="E13" s="109">
        <f>H13+K13</f>
        <v>7852033</v>
      </c>
      <c r="F13" s="110">
        <v>7483023</v>
      </c>
      <c r="G13" s="110">
        <v>7483023</v>
      </c>
      <c r="H13" s="110">
        <v>7483023</v>
      </c>
      <c r="I13" s="19">
        <v>461260</v>
      </c>
      <c r="J13" s="19">
        <v>369010</v>
      </c>
      <c r="K13" s="19">
        <v>369010</v>
      </c>
    </row>
    <row r="14" spans="1:11" ht="15">
      <c r="A14" s="99">
        <v>2</v>
      </c>
      <c r="B14" s="108" t="s">
        <v>613</v>
      </c>
      <c r="C14" s="109">
        <f>F14+I14</f>
        <v>3637747</v>
      </c>
      <c r="D14" s="109">
        <f aca="true" t="shared" si="0" ref="D14:E25">G14+J14</f>
        <v>3191223</v>
      </c>
      <c r="E14" s="109">
        <f t="shared" si="0"/>
        <v>3191223</v>
      </c>
      <c r="F14" s="110">
        <v>1405103</v>
      </c>
      <c r="G14" s="110">
        <v>1405103</v>
      </c>
      <c r="H14" s="110">
        <v>1405103</v>
      </c>
      <c r="I14" s="19">
        <v>2232644</v>
      </c>
      <c r="J14" s="19">
        <v>1786120</v>
      </c>
      <c r="K14" s="19">
        <v>1786120</v>
      </c>
    </row>
    <row r="15" spans="1:11" ht="15">
      <c r="A15" s="99">
        <v>3</v>
      </c>
      <c r="B15" s="108" t="s">
        <v>776</v>
      </c>
      <c r="C15" s="109">
        <f aca="true" t="shared" si="1" ref="C15:C25">F15+I15</f>
        <v>2843185</v>
      </c>
      <c r="D15" s="109">
        <f t="shared" si="0"/>
        <v>2274555</v>
      </c>
      <c r="E15" s="109">
        <f t="shared" si="0"/>
        <v>2274555</v>
      </c>
      <c r="F15" s="110">
        <v>0</v>
      </c>
      <c r="G15" s="110">
        <v>0</v>
      </c>
      <c r="H15" s="110">
        <v>0</v>
      </c>
      <c r="I15" s="19">
        <v>2843185</v>
      </c>
      <c r="J15" s="19">
        <v>2274555</v>
      </c>
      <c r="K15" s="19">
        <v>2274555</v>
      </c>
    </row>
    <row r="16" spans="1:11" ht="15">
      <c r="A16" s="99">
        <v>4</v>
      </c>
      <c r="B16" s="108" t="s">
        <v>568</v>
      </c>
      <c r="C16" s="109">
        <f t="shared" si="1"/>
        <v>1166323</v>
      </c>
      <c r="D16" s="109">
        <f t="shared" si="0"/>
        <v>1134407</v>
      </c>
      <c r="E16" s="109">
        <f t="shared" si="0"/>
        <v>1134407</v>
      </c>
      <c r="F16" s="110">
        <v>1006742</v>
      </c>
      <c r="G16" s="110">
        <v>1006742</v>
      </c>
      <c r="H16" s="110">
        <v>1006742</v>
      </c>
      <c r="I16" s="19">
        <v>159581</v>
      </c>
      <c r="J16" s="19">
        <v>127665</v>
      </c>
      <c r="K16" s="19">
        <v>127665</v>
      </c>
    </row>
    <row r="17" spans="1:11" ht="15">
      <c r="A17" s="99">
        <v>5</v>
      </c>
      <c r="B17" s="108" t="s">
        <v>1087</v>
      </c>
      <c r="C17" s="109">
        <f t="shared" si="1"/>
        <v>3171608</v>
      </c>
      <c r="D17" s="109">
        <f t="shared" si="0"/>
        <v>3164926</v>
      </c>
      <c r="E17" s="109">
        <f t="shared" si="0"/>
        <v>3164926</v>
      </c>
      <c r="F17" s="110">
        <v>3138198</v>
      </c>
      <c r="G17" s="110">
        <v>3138198</v>
      </c>
      <c r="H17" s="110">
        <v>3138198</v>
      </c>
      <c r="I17" s="19">
        <v>33410</v>
      </c>
      <c r="J17" s="19">
        <v>26728</v>
      </c>
      <c r="K17" s="19">
        <v>26728</v>
      </c>
    </row>
    <row r="18" spans="1:11" ht="15">
      <c r="A18" s="99">
        <v>6</v>
      </c>
      <c r="B18" s="111" t="s">
        <v>160</v>
      </c>
      <c r="C18" s="109">
        <f t="shared" si="1"/>
        <v>3616698</v>
      </c>
      <c r="D18" s="109">
        <f t="shared" si="0"/>
        <v>2893367</v>
      </c>
      <c r="E18" s="109">
        <f t="shared" si="0"/>
        <v>2893367</v>
      </c>
      <c r="F18" s="110">
        <v>0</v>
      </c>
      <c r="G18" s="110">
        <v>0</v>
      </c>
      <c r="H18" s="110">
        <v>0</v>
      </c>
      <c r="I18" s="19">
        <v>3616698</v>
      </c>
      <c r="J18" s="19">
        <v>2893367</v>
      </c>
      <c r="K18" s="19">
        <v>2893367</v>
      </c>
    </row>
    <row r="19" spans="1:11" ht="15">
      <c r="A19" s="99">
        <v>7</v>
      </c>
      <c r="B19" s="108" t="s">
        <v>21</v>
      </c>
      <c r="C19" s="109">
        <f t="shared" si="1"/>
        <v>1579162</v>
      </c>
      <c r="D19" s="109">
        <f t="shared" si="0"/>
        <v>1283345</v>
      </c>
      <c r="E19" s="109">
        <f t="shared" si="0"/>
        <v>1283345</v>
      </c>
      <c r="F19" s="110">
        <v>100058</v>
      </c>
      <c r="G19" s="110">
        <v>100058</v>
      </c>
      <c r="H19" s="110">
        <v>100058</v>
      </c>
      <c r="I19" s="19">
        <v>1479104</v>
      </c>
      <c r="J19" s="19">
        <v>1183287</v>
      </c>
      <c r="K19" s="19">
        <v>1183287</v>
      </c>
    </row>
    <row r="20" spans="1:11" ht="15">
      <c r="A20" s="99">
        <v>8</v>
      </c>
      <c r="B20" s="108" t="s">
        <v>1088</v>
      </c>
      <c r="C20" s="109">
        <f t="shared" si="1"/>
        <v>4398763</v>
      </c>
      <c r="D20" s="109">
        <f t="shared" si="0"/>
        <v>4044213</v>
      </c>
      <c r="E20" s="109">
        <f t="shared" si="0"/>
        <v>4044213</v>
      </c>
      <c r="F20" s="110">
        <v>2625993</v>
      </c>
      <c r="G20" s="110">
        <v>2625993</v>
      </c>
      <c r="H20" s="110">
        <v>2625993</v>
      </c>
      <c r="I20" s="19">
        <v>1772770</v>
      </c>
      <c r="J20" s="19">
        <v>1418220</v>
      </c>
      <c r="K20" s="19">
        <v>1418220</v>
      </c>
    </row>
    <row r="21" spans="1:11" ht="15">
      <c r="A21" s="99">
        <v>9</v>
      </c>
      <c r="B21" s="108" t="s">
        <v>1089</v>
      </c>
      <c r="C21" s="109">
        <f t="shared" si="1"/>
        <v>1853826</v>
      </c>
      <c r="D21" s="109">
        <f t="shared" si="0"/>
        <v>1785946</v>
      </c>
      <c r="E21" s="109">
        <f t="shared" si="0"/>
        <v>1785946</v>
      </c>
      <c r="F21" s="110">
        <v>1514423</v>
      </c>
      <c r="G21" s="110">
        <v>1514423</v>
      </c>
      <c r="H21" s="110">
        <v>1514423</v>
      </c>
      <c r="I21" s="19">
        <v>339403</v>
      </c>
      <c r="J21" s="19">
        <v>271523</v>
      </c>
      <c r="K21" s="19">
        <v>271523</v>
      </c>
    </row>
    <row r="22" spans="1:11" ht="15">
      <c r="A22" s="99">
        <v>10</v>
      </c>
      <c r="B22" s="108" t="s">
        <v>569</v>
      </c>
      <c r="C22" s="109">
        <f t="shared" si="1"/>
        <v>1517860</v>
      </c>
      <c r="D22" s="109">
        <f t="shared" si="0"/>
        <v>1369206</v>
      </c>
      <c r="E22" s="109">
        <f t="shared" si="0"/>
        <v>1369206</v>
      </c>
      <c r="F22" s="110">
        <v>774584</v>
      </c>
      <c r="G22" s="110">
        <v>774584</v>
      </c>
      <c r="H22" s="110">
        <v>774584</v>
      </c>
      <c r="I22" s="19">
        <v>743276</v>
      </c>
      <c r="J22" s="19">
        <v>594622</v>
      </c>
      <c r="K22" s="19">
        <v>594622</v>
      </c>
    </row>
    <row r="23" spans="1:11" ht="15">
      <c r="A23" s="99">
        <v>11</v>
      </c>
      <c r="B23" s="108" t="s">
        <v>1090</v>
      </c>
      <c r="C23" s="109">
        <f t="shared" si="1"/>
        <v>1577117</v>
      </c>
      <c r="D23" s="109">
        <f t="shared" si="0"/>
        <v>1426500</v>
      </c>
      <c r="E23" s="109">
        <f t="shared" si="0"/>
        <v>1426500</v>
      </c>
      <c r="F23" s="110">
        <v>824023</v>
      </c>
      <c r="G23" s="110">
        <v>824023</v>
      </c>
      <c r="H23" s="110">
        <v>824023</v>
      </c>
      <c r="I23" s="19">
        <v>753094</v>
      </c>
      <c r="J23" s="19">
        <v>602477</v>
      </c>
      <c r="K23" s="19">
        <v>602477</v>
      </c>
    </row>
    <row r="24" spans="1:11" ht="15">
      <c r="A24" s="99">
        <v>12</v>
      </c>
      <c r="B24" s="108" t="s">
        <v>1091</v>
      </c>
      <c r="C24" s="109">
        <f t="shared" si="1"/>
        <v>3305790</v>
      </c>
      <c r="D24" s="109">
        <f t="shared" si="0"/>
        <v>2924310</v>
      </c>
      <c r="E24" s="109">
        <f t="shared" si="0"/>
        <v>2924310</v>
      </c>
      <c r="F24" s="110">
        <v>1398370</v>
      </c>
      <c r="G24" s="110">
        <v>1398370</v>
      </c>
      <c r="H24" s="110">
        <v>1398370</v>
      </c>
      <c r="I24" s="19">
        <v>1907420</v>
      </c>
      <c r="J24" s="19">
        <v>1525940</v>
      </c>
      <c r="K24" s="19">
        <v>1525940</v>
      </c>
    </row>
    <row r="25" spans="1:11" ht="15">
      <c r="A25" s="99">
        <v>13</v>
      </c>
      <c r="B25" s="108" t="s">
        <v>1092</v>
      </c>
      <c r="C25" s="109">
        <f t="shared" si="1"/>
        <v>1424700</v>
      </c>
      <c r="D25" s="109">
        <f t="shared" si="0"/>
        <v>1263031</v>
      </c>
      <c r="E25" s="109">
        <f t="shared" si="0"/>
        <v>1263031</v>
      </c>
      <c r="F25" s="110">
        <v>616345</v>
      </c>
      <c r="G25" s="110">
        <v>616345</v>
      </c>
      <c r="H25" s="110">
        <v>616345</v>
      </c>
      <c r="I25" s="19">
        <v>808355</v>
      </c>
      <c r="J25" s="19">
        <v>646686</v>
      </c>
      <c r="K25" s="19">
        <v>646686</v>
      </c>
    </row>
    <row r="26" spans="1:11" ht="15">
      <c r="A26" s="99"/>
      <c r="B26" s="112" t="s">
        <v>570</v>
      </c>
      <c r="C26" s="109">
        <f aca="true" t="shared" si="2" ref="C26:K26">SUM(C13:C25)</f>
        <v>38037062</v>
      </c>
      <c r="D26" s="109">
        <f t="shared" si="2"/>
        <v>34607062</v>
      </c>
      <c r="E26" s="109">
        <f t="shared" si="2"/>
        <v>34607062</v>
      </c>
      <c r="F26" s="109">
        <f>SUM(F13:F25)</f>
        <v>20886862</v>
      </c>
      <c r="G26" s="109">
        <f>SUM(G13:G25)</f>
        <v>20886862</v>
      </c>
      <c r="H26" s="109">
        <f>SUM(H13:H25)</f>
        <v>20886862</v>
      </c>
      <c r="I26" s="109">
        <f t="shared" si="2"/>
        <v>17150200</v>
      </c>
      <c r="J26" s="109">
        <f t="shared" si="2"/>
        <v>13720200</v>
      </c>
      <c r="K26" s="109">
        <f t="shared" si="2"/>
        <v>13720200</v>
      </c>
    </row>
  </sheetData>
  <sheetProtection/>
  <mergeCells count="12">
    <mergeCell ref="I3:K3"/>
    <mergeCell ref="I2:K2"/>
    <mergeCell ref="J1:K1"/>
    <mergeCell ref="I4:K4"/>
    <mergeCell ref="A6:K6"/>
    <mergeCell ref="A8:A10"/>
    <mergeCell ref="B8:B10"/>
    <mergeCell ref="C8:E10"/>
    <mergeCell ref="F8:K8"/>
    <mergeCell ref="F9:K9"/>
    <mergeCell ref="F10:H10"/>
    <mergeCell ref="I10:K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E25"/>
  <sheetViews>
    <sheetView view="pageBreakPreview" zoomScale="75" zoomScaleSheetLayoutView="75" zoomScalePageLayoutView="0" workbookViewId="0" topLeftCell="A1">
      <selection activeCell="D4" sqref="D4:E4"/>
    </sheetView>
  </sheetViews>
  <sheetFormatPr defaultColWidth="9.00390625" defaultRowHeight="15"/>
  <cols>
    <col min="1" max="1" width="9.00390625" style="113" customWidth="1"/>
    <col min="2" max="2" width="35.140625" style="113" customWidth="1"/>
    <col min="3" max="3" width="14.57421875" style="113" customWidth="1"/>
    <col min="4" max="4" width="14.7109375" style="113" customWidth="1"/>
    <col min="5" max="5" width="18.28125" style="113" customWidth="1"/>
    <col min="6" max="16384" width="9.00390625" style="113" customWidth="1"/>
  </cols>
  <sheetData>
    <row r="1" spans="4:5" ht="13.5">
      <c r="D1" s="431" t="s">
        <v>1258</v>
      </c>
      <c r="E1" s="431"/>
    </row>
    <row r="2" spans="4:5" ht="13.5">
      <c r="D2" s="432" t="s">
        <v>1253</v>
      </c>
      <c r="E2" s="432"/>
    </row>
    <row r="3" spans="4:5" ht="13.5">
      <c r="D3" s="432" t="s">
        <v>313</v>
      </c>
      <c r="E3" s="432"/>
    </row>
    <row r="4" spans="4:5" ht="13.5">
      <c r="D4" s="432" t="s">
        <v>1511</v>
      </c>
      <c r="E4" s="432"/>
    </row>
    <row r="5" spans="1:5" ht="94.5" customHeight="1">
      <c r="A5" s="434" t="s">
        <v>1351</v>
      </c>
      <c r="B5" s="434"/>
      <c r="C5" s="434"/>
      <c r="D5" s="434"/>
      <c r="E5" s="434"/>
    </row>
    <row r="6" spans="1:5" ht="15">
      <c r="A6" s="130"/>
      <c r="B6" s="131"/>
      <c r="C6" s="131"/>
      <c r="D6" s="131"/>
      <c r="E6" s="131"/>
    </row>
    <row r="7" spans="1:5" ht="15">
      <c r="A7" s="130"/>
      <c r="B7" s="131"/>
      <c r="C7" s="131"/>
      <c r="D7" s="131"/>
      <c r="E7" s="132" t="s">
        <v>273</v>
      </c>
    </row>
    <row r="8" spans="1:5" s="114" customFormat="1" ht="15.75" customHeight="1">
      <c r="A8" s="435" t="s">
        <v>686</v>
      </c>
      <c r="B8" s="435" t="s">
        <v>358</v>
      </c>
      <c r="C8" s="436" t="s">
        <v>1110</v>
      </c>
      <c r="D8" s="436"/>
      <c r="E8" s="436"/>
    </row>
    <row r="9" spans="1:5" s="114" customFormat="1" ht="15">
      <c r="A9" s="436"/>
      <c r="B9" s="435"/>
      <c r="C9" s="133" t="s">
        <v>1096</v>
      </c>
      <c r="D9" s="133" t="s">
        <v>1198</v>
      </c>
      <c r="E9" s="133" t="s">
        <v>1330</v>
      </c>
    </row>
    <row r="10" spans="1:5" s="115" customFormat="1" ht="15">
      <c r="A10" s="134"/>
      <c r="B10" s="135">
        <v>1</v>
      </c>
      <c r="C10" s="135">
        <v>2</v>
      </c>
      <c r="D10" s="135">
        <v>3</v>
      </c>
      <c r="E10" s="136">
        <v>4</v>
      </c>
    </row>
    <row r="11" spans="1:5" ht="15">
      <c r="A11" s="137">
        <v>1</v>
      </c>
      <c r="B11" s="138" t="s">
        <v>1086</v>
      </c>
      <c r="C11" s="139">
        <v>88075</v>
      </c>
      <c r="D11" s="139">
        <v>92750</v>
      </c>
      <c r="E11" s="139">
        <v>0</v>
      </c>
    </row>
    <row r="12" spans="1:5" ht="15">
      <c r="A12" s="137">
        <v>2</v>
      </c>
      <c r="B12" s="138" t="s">
        <v>613</v>
      </c>
      <c r="C12" s="139">
        <v>105690</v>
      </c>
      <c r="D12" s="139">
        <v>111300</v>
      </c>
      <c r="E12" s="139">
        <v>0</v>
      </c>
    </row>
    <row r="13" spans="1:5" ht="15">
      <c r="A13" s="137">
        <v>3</v>
      </c>
      <c r="B13" s="138" t="s">
        <v>776</v>
      </c>
      <c r="C13" s="139">
        <v>140920</v>
      </c>
      <c r="D13" s="139">
        <v>148400</v>
      </c>
      <c r="E13" s="139">
        <v>0</v>
      </c>
    </row>
    <row r="14" spans="1:5" ht="15">
      <c r="A14" s="137">
        <v>4</v>
      </c>
      <c r="B14" s="138" t="s">
        <v>568</v>
      </c>
      <c r="C14" s="139">
        <v>88075</v>
      </c>
      <c r="D14" s="139">
        <v>92750</v>
      </c>
      <c r="E14" s="139">
        <v>0</v>
      </c>
    </row>
    <row r="15" spans="1:5" ht="15">
      <c r="A15" s="137">
        <v>5</v>
      </c>
      <c r="B15" s="138" t="s">
        <v>1087</v>
      </c>
      <c r="C15" s="139">
        <v>52845</v>
      </c>
      <c r="D15" s="139">
        <v>55650</v>
      </c>
      <c r="E15" s="139">
        <v>0</v>
      </c>
    </row>
    <row r="16" spans="1:5" ht="15">
      <c r="A16" s="137">
        <v>6</v>
      </c>
      <c r="B16" s="138" t="s">
        <v>21</v>
      </c>
      <c r="C16" s="139">
        <v>105690</v>
      </c>
      <c r="D16" s="139">
        <v>111300</v>
      </c>
      <c r="E16" s="139">
        <v>0</v>
      </c>
    </row>
    <row r="17" spans="1:5" ht="15">
      <c r="A17" s="137">
        <v>7</v>
      </c>
      <c r="B17" s="138" t="s">
        <v>1088</v>
      </c>
      <c r="C17" s="139">
        <v>123304.99999999999</v>
      </c>
      <c r="D17" s="139">
        <v>129849.99999999999</v>
      </c>
      <c r="E17" s="139">
        <v>0</v>
      </c>
    </row>
    <row r="18" spans="1:5" ht="15">
      <c r="A18" s="137">
        <v>8</v>
      </c>
      <c r="B18" s="138" t="s">
        <v>1089</v>
      </c>
      <c r="C18" s="139">
        <v>52845</v>
      </c>
      <c r="D18" s="139">
        <v>55650</v>
      </c>
      <c r="E18" s="139">
        <v>0</v>
      </c>
    </row>
    <row r="19" spans="1:5" ht="15">
      <c r="A19" s="137">
        <v>9</v>
      </c>
      <c r="B19" s="138" t="s">
        <v>569</v>
      </c>
      <c r="C19" s="139">
        <v>88075</v>
      </c>
      <c r="D19" s="139">
        <v>92750</v>
      </c>
      <c r="E19" s="139">
        <v>0</v>
      </c>
    </row>
    <row r="20" spans="1:5" ht="15">
      <c r="A20" s="137">
        <v>10</v>
      </c>
      <c r="B20" s="138" t="s">
        <v>1090</v>
      </c>
      <c r="C20" s="139">
        <v>52845</v>
      </c>
      <c r="D20" s="139">
        <v>55650</v>
      </c>
      <c r="E20" s="139">
        <v>0</v>
      </c>
    </row>
    <row r="21" spans="1:5" ht="15">
      <c r="A21" s="137">
        <v>11</v>
      </c>
      <c r="B21" s="138" t="s">
        <v>1091</v>
      </c>
      <c r="C21" s="139">
        <v>105690</v>
      </c>
      <c r="D21" s="139">
        <v>111300</v>
      </c>
      <c r="E21" s="139">
        <v>0</v>
      </c>
    </row>
    <row r="22" spans="1:5" ht="15">
      <c r="A22" s="137">
        <v>12</v>
      </c>
      <c r="B22" s="138" t="s">
        <v>1092</v>
      </c>
      <c r="C22" s="139">
        <v>52845</v>
      </c>
      <c r="D22" s="139">
        <v>55650</v>
      </c>
      <c r="E22" s="139">
        <v>0</v>
      </c>
    </row>
    <row r="23" spans="1:5" ht="15">
      <c r="A23" s="140"/>
      <c r="B23" s="141" t="s">
        <v>570</v>
      </c>
      <c r="C23" s="142">
        <f>SUM(C11:C22)</f>
        <v>1056900</v>
      </c>
      <c r="D23" s="142">
        <f>SUM(D11:D22)</f>
        <v>1113000</v>
      </c>
      <c r="E23" s="116">
        <f>SUM(E11:E22)</f>
        <v>0</v>
      </c>
    </row>
    <row r="24" spans="1:5" ht="15">
      <c r="A24" s="117"/>
      <c r="B24" s="118"/>
      <c r="C24" s="119"/>
      <c r="D24" s="119"/>
      <c r="E24" s="120"/>
    </row>
    <row r="25" spans="1:5" ht="30.75" customHeight="1">
      <c r="A25" s="433"/>
      <c r="B25" s="433"/>
      <c r="C25" s="433"/>
      <c r="D25" s="433"/>
      <c r="E25" s="433"/>
    </row>
  </sheetData>
  <sheetProtection/>
  <mergeCells count="9">
    <mergeCell ref="D1:E1"/>
    <mergeCell ref="D2:E2"/>
    <mergeCell ref="D3:E3"/>
    <mergeCell ref="D4:E4"/>
    <mergeCell ref="A25:E25"/>
    <mergeCell ref="A5:E5"/>
    <mergeCell ref="A8:A9"/>
    <mergeCell ref="B8:B9"/>
    <mergeCell ref="C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G26"/>
  <sheetViews>
    <sheetView view="pageBreakPreview" zoomScale="75" zoomScaleSheetLayoutView="75" zoomScalePageLayoutView="0" workbookViewId="0" topLeftCell="A1">
      <selection activeCell="F4" sqref="F4:G4"/>
    </sheetView>
  </sheetViews>
  <sheetFormatPr defaultColWidth="9.00390625" defaultRowHeight="15"/>
  <cols>
    <col min="1" max="1" width="8.7109375" style="94" customWidth="1"/>
    <col min="2" max="3" width="9.00390625" style="94" customWidth="1"/>
    <col min="4" max="4" width="13.7109375" style="94" customWidth="1"/>
    <col min="5" max="5" width="16.7109375" style="94" customWidth="1"/>
    <col min="6" max="6" width="19.140625" style="94" customWidth="1"/>
    <col min="7" max="7" width="19.28125" style="94" customWidth="1"/>
    <col min="8" max="16384" width="9.00390625" style="94" customWidth="1"/>
  </cols>
  <sheetData>
    <row r="1" spans="6:7" ht="15">
      <c r="F1" s="431" t="s">
        <v>1257</v>
      </c>
      <c r="G1" s="431"/>
    </row>
    <row r="2" spans="6:7" ht="15">
      <c r="F2" s="432" t="s">
        <v>1253</v>
      </c>
      <c r="G2" s="432"/>
    </row>
    <row r="3" spans="6:7" ht="15">
      <c r="F3" s="432" t="s">
        <v>313</v>
      </c>
      <c r="G3" s="432"/>
    </row>
    <row r="4" spans="6:7" ht="15">
      <c r="F4" s="432" t="s">
        <v>1514</v>
      </c>
      <c r="G4" s="432"/>
    </row>
    <row r="6" spans="1:7" ht="72.75" customHeight="1">
      <c r="A6" s="440" t="s">
        <v>1352</v>
      </c>
      <c r="B6" s="440"/>
      <c r="C6" s="440"/>
      <c r="D6" s="440"/>
      <c r="E6" s="440"/>
      <c r="F6" s="440"/>
      <c r="G6" s="440"/>
    </row>
    <row r="7" spans="1:7" ht="15">
      <c r="A7" s="84"/>
      <c r="B7" s="83"/>
      <c r="C7" s="83"/>
      <c r="D7" s="83"/>
      <c r="E7" s="83"/>
      <c r="F7" s="83"/>
      <c r="G7" s="83"/>
    </row>
    <row r="8" spans="1:7" ht="15">
      <c r="A8" s="84"/>
      <c r="B8" s="83"/>
      <c r="C8" s="85"/>
      <c r="D8" s="83"/>
      <c r="E8" s="85"/>
      <c r="F8" s="83"/>
      <c r="G8" s="85" t="s">
        <v>273</v>
      </c>
    </row>
    <row r="9" spans="1:7" s="95" customFormat="1" ht="73.5" customHeight="1">
      <c r="A9" s="93" t="s">
        <v>686</v>
      </c>
      <c r="B9" s="441" t="s">
        <v>358</v>
      </c>
      <c r="C9" s="441"/>
      <c r="D9" s="441"/>
      <c r="E9" s="86" t="s">
        <v>1096</v>
      </c>
      <c r="F9" s="86" t="s">
        <v>1198</v>
      </c>
      <c r="G9" s="86" t="s">
        <v>1330</v>
      </c>
    </row>
    <row r="10" spans="1:7" ht="15">
      <c r="A10" s="87"/>
      <c r="B10" s="439">
        <v>1</v>
      </c>
      <c r="C10" s="439"/>
      <c r="D10" s="439"/>
      <c r="E10" s="88">
        <v>2</v>
      </c>
      <c r="F10" s="88">
        <v>3</v>
      </c>
      <c r="G10" s="88">
        <v>4</v>
      </c>
    </row>
    <row r="11" spans="1:7" ht="15">
      <c r="A11" s="89">
        <v>1</v>
      </c>
      <c r="B11" s="437" t="s">
        <v>1086</v>
      </c>
      <c r="C11" s="438"/>
      <c r="D11" s="438"/>
      <c r="E11" s="143">
        <v>1462</v>
      </c>
      <c r="F11" s="143">
        <v>1462</v>
      </c>
      <c r="G11" s="143">
        <v>1462</v>
      </c>
    </row>
    <row r="12" spans="1:7" ht="15">
      <c r="A12" s="89">
        <v>2</v>
      </c>
      <c r="B12" s="437" t="s">
        <v>613</v>
      </c>
      <c r="C12" s="438"/>
      <c r="D12" s="438"/>
      <c r="E12" s="143">
        <v>3776</v>
      </c>
      <c r="F12" s="143">
        <v>3776</v>
      </c>
      <c r="G12" s="143">
        <v>3776</v>
      </c>
    </row>
    <row r="13" spans="1:7" ht="15">
      <c r="A13" s="89">
        <v>3</v>
      </c>
      <c r="B13" s="437" t="s">
        <v>776</v>
      </c>
      <c r="C13" s="438"/>
      <c r="D13" s="438"/>
      <c r="E13" s="143">
        <v>7262</v>
      </c>
      <c r="F13" s="143">
        <v>7262</v>
      </c>
      <c r="G13" s="143">
        <v>7262</v>
      </c>
    </row>
    <row r="14" spans="1:7" ht="15">
      <c r="A14" s="89">
        <v>4</v>
      </c>
      <c r="B14" s="437" t="s">
        <v>568</v>
      </c>
      <c r="C14" s="438"/>
      <c r="D14" s="438"/>
      <c r="E14" s="143">
        <v>1168</v>
      </c>
      <c r="F14" s="143">
        <v>1168</v>
      </c>
      <c r="G14" s="143">
        <v>1168</v>
      </c>
    </row>
    <row r="15" spans="1:7" ht="15">
      <c r="A15" s="89">
        <v>5</v>
      </c>
      <c r="B15" s="437" t="s">
        <v>1087</v>
      </c>
      <c r="C15" s="438"/>
      <c r="D15" s="438"/>
      <c r="E15" s="143">
        <v>218</v>
      </c>
      <c r="F15" s="143">
        <v>218</v>
      </c>
      <c r="G15" s="143">
        <v>218</v>
      </c>
    </row>
    <row r="16" spans="1:7" ht="15">
      <c r="A16" s="89">
        <v>6</v>
      </c>
      <c r="B16" s="437" t="s">
        <v>160</v>
      </c>
      <c r="C16" s="437"/>
      <c r="D16" s="437"/>
      <c r="E16" s="143">
        <v>19016</v>
      </c>
      <c r="F16" s="143">
        <v>19016</v>
      </c>
      <c r="G16" s="143">
        <v>19016</v>
      </c>
    </row>
    <row r="17" spans="1:7" ht="15">
      <c r="A17" s="89">
        <v>7</v>
      </c>
      <c r="B17" s="437" t="s">
        <v>21</v>
      </c>
      <c r="C17" s="438"/>
      <c r="D17" s="438"/>
      <c r="E17" s="143">
        <v>4089</v>
      </c>
      <c r="F17" s="143">
        <v>4089</v>
      </c>
      <c r="G17" s="143">
        <v>4089</v>
      </c>
    </row>
    <row r="18" spans="1:7" ht="15">
      <c r="A18" s="89">
        <v>8</v>
      </c>
      <c r="B18" s="437" t="s">
        <v>1088</v>
      </c>
      <c r="C18" s="438"/>
      <c r="D18" s="438"/>
      <c r="E18" s="143">
        <v>4604</v>
      </c>
      <c r="F18" s="143">
        <v>4604</v>
      </c>
      <c r="G18" s="143">
        <v>4604</v>
      </c>
    </row>
    <row r="19" spans="1:7" ht="15">
      <c r="A19" s="89">
        <v>9</v>
      </c>
      <c r="B19" s="437" t="s">
        <v>1089</v>
      </c>
      <c r="C19" s="438"/>
      <c r="D19" s="438"/>
      <c r="E19" s="143">
        <v>1068</v>
      </c>
      <c r="F19" s="143">
        <v>1068</v>
      </c>
      <c r="G19" s="143">
        <v>1068</v>
      </c>
    </row>
    <row r="20" spans="1:7" ht="15">
      <c r="A20" s="89">
        <v>10</v>
      </c>
      <c r="B20" s="437" t="s">
        <v>569</v>
      </c>
      <c r="C20" s="438"/>
      <c r="D20" s="438"/>
      <c r="E20" s="143">
        <v>2089</v>
      </c>
      <c r="F20" s="143">
        <v>2089</v>
      </c>
      <c r="G20" s="143">
        <v>2089</v>
      </c>
    </row>
    <row r="21" spans="1:7" ht="15">
      <c r="A21" s="89">
        <v>11</v>
      </c>
      <c r="B21" s="437" t="s">
        <v>1090</v>
      </c>
      <c r="C21" s="438"/>
      <c r="D21" s="438"/>
      <c r="E21" s="143">
        <v>1738</v>
      </c>
      <c r="F21" s="143">
        <v>1738</v>
      </c>
      <c r="G21" s="143">
        <v>1738</v>
      </c>
    </row>
    <row r="22" spans="1:7" ht="15">
      <c r="A22" s="89">
        <v>12</v>
      </c>
      <c r="B22" s="437" t="s">
        <v>1091</v>
      </c>
      <c r="C22" s="438"/>
      <c r="D22" s="438"/>
      <c r="E22" s="143">
        <v>4369</v>
      </c>
      <c r="F22" s="143">
        <v>4369</v>
      </c>
      <c r="G22" s="143">
        <v>4369</v>
      </c>
    </row>
    <row r="23" spans="1:7" ht="15">
      <c r="A23" s="89">
        <v>13</v>
      </c>
      <c r="B23" s="437" t="s">
        <v>1092</v>
      </c>
      <c r="C23" s="438"/>
      <c r="D23" s="438"/>
      <c r="E23" s="143">
        <v>1341</v>
      </c>
      <c r="F23" s="143">
        <v>1341</v>
      </c>
      <c r="G23" s="143">
        <v>1341</v>
      </c>
    </row>
    <row r="24" spans="1:7" ht="15">
      <c r="A24" s="90"/>
      <c r="B24" s="442" t="s">
        <v>570</v>
      </c>
      <c r="C24" s="438"/>
      <c r="D24" s="438"/>
      <c r="E24" s="91">
        <f>SUM(E11:E23)</f>
        <v>52200</v>
      </c>
      <c r="F24" s="91">
        <f>SUM(F11:F23)</f>
        <v>52200</v>
      </c>
      <c r="G24" s="91">
        <f>SUM(G11:G23)</f>
        <v>52200</v>
      </c>
    </row>
    <row r="25" spans="1:7" ht="15">
      <c r="A25" s="92"/>
      <c r="B25" s="92"/>
      <c r="C25" s="92"/>
      <c r="D25" s="83"/>
      <c r="E25" s="83"/>
      <c r="F25" s="83"/>
      <c r="G25" s="83"/>
    </row>
    <row r="26" spans="1:7" ht="15">
      <c r="A26" s="92"/>
      <c r="B26" s="92"/>
      <c r="C26" s="92"/>
      <c r="D26" s="83"/>
      <c r="E26" s="83"/>
      <c r="F26" s="83"/>
      <c r="G26" s="83"/>
    </row>
  </sheetData>
  <sheetProtection/>
  <mergeCells count="21">
    <mergeCell ref="B21:D21"/>
    <mergeCell ref="B9:D9"/>
    <mergeCell ref="B24:D24"/>
    <mergeCell ref="B16:D16"/>
    <mergeCell ref="B18:D18"/>
    <mergeCell ref="B19:D19"/>
    <mergeCell ref="B15:D15"/>
    <mergeCell ref="B17:D17"/>
    <mergeCell ref="B23:D23"/>
    <mergeCell ref="B20:D20"/>
    <mergeCell ref="B22:D22"/>
    <mergeCell ref="B11:D11"/>
    <mergeCell ref="B12:D12"/>
    <mergeCell ref="B13:D13"/>
    <mergeCell ref="B14:D14"/>
    <mergeCell ref="F1:G1"/>
    <mergeCell ref="F2:G2"/>
    <mergeCell ref="F3:G3"/>
    <mergeCell ref="F4:G4"/>
    <mergeCell ref="B10:D10"/>
    <mergeCell ref="A6:G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ОКК по Казачинскому району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Обухов</dc:creator>
  <cp:keywords/>
  <dc:description/>
  <cp:lastModifiedBy>novi</cp:lastModifiedBy>
  <cp:lastPrinted>2022-01-20T09:58:22Z</cp:lastPrinted>
  <dcterms:created xsi:type="dcterms:W3CDTF">2007-11-09T08:12:32Z</dcterms:created>
  <dcterms:modified xsi:type="dcterms:W3CDTF">2022-01-20T10:03:09Z</dcterms:modified>
  <cp:category/>
  <cp:version/>
  <cp:contentType/>
  <cp:contentStatus/>
</cp:coreProperties>
</file>