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204" yWindow="360" windowWidth="13992" windowHeight="10032" tabRatio="864" activeTab="0"/>
  </bookViews>
  <sheets>
    <sheet name="№1источ" sheetId="1" r:id="rId1"/>
    <sheet name="№2 доходы на 2023-2025" sheetId="2" r:id="rId2"/>
    <sheet name="№3 функц 2023-2025" sheetId="3" r:id="rId3"/>
    <sheet name="№4 вед 2023-2025" sheetId="4" r:id="rId4"/>
    <sheet name="№5 (ЦСР,ВР,РП)2023-2025" sheetId="5" r:id="rId5"/>
    <sheet name="№6 дотации" sheetId="6" r:id="rId6"/>
    <sheet name="№7 ВУС" sheetId="7" r:id="rId7"/>
    <sheet name="№8 админкомиссии" sheetId="8" r:id="rId8"/>
    <sheet name="№9 сбалансированность" sheetId="9" r:id="rId9"/>
    <sheet name="№10 прогр заимств" sheetId="10" r:id="rId10"/>
  </sheets>
  <definedNames>
    <definedName name="_xlnm._FilterDatabase" localSheetId="1" hidden="1">'№2 доходы на 2023-2025'!$A$11:$M$182</definedName>
    <definedName name="_xlnm._FilterDatabase" localSheetId="3" hidden="1">'№4 вед 2023-2025'!$A$9:$I$496</definedName>
    <definedName name="_xlnm._FilterDatabase" localSheetId="4" hidden="1">'№5 (ЦСР,ВР,РП)2023-2025'!$A$10:$H$656</definedName>
    <definedName name="_xlnm.Print_Titles" localSheetId="1">'№2 доходы на 2023-2025'!$10:$12</definedName>
    <definedName name="_xlnm.Print_Titles" localSheetId="3">'№4 вед 2023-2025'!$9:$10</definedName>
    <definedName name="_xlnm.Print_Area" localSheetId="0">'№1источ'!$A$1:$F$27</definedName>
    <definedName name="_xlnm.Print_Area" localSheetId="1">'№2 доходы на 2023-2025'!$A$1:$M$182</definedName>
    <definedName name="_xlnm.Print_Area" localSheetId="2">'№3 функц 2023-2025'!$A$1:$F$53</definedName>
    <definedName name="_xlnm.Print_Area" localSheetId="3">'№4 вед 2023-2025'!$A$1:$I$496</definedName>
    <definedName name="_xlnm.Print_Area" localSheetId="4">'№5 (ЦСР,ВР,РП)2023-2025'!$A$1:$H$655</definedName>
    <definedName name="_xlnm.Print_Area" localSheetId="6">'№7 ВУС'!$A$1:$E$23</definedName>
    <definedName name="_xlnm.Print_Area" localSheetId="7">'№8 админкомиссии'!$A$1:$G$24</definedName>
    <definedName name="_xlnm.Print_Area" localSheetId="8">'№9 сбалансированность'!$A$1:$E$24</definedName>
  </definedNames>
  <calcPr fullCalcOnLoad="1"/>
</workbook>
</file>

<file path=xl/sharedStrings.xml><?xml version="1.0" encoding="utf-8"?>
<sst xmlns="http://schemas.openxmlformats.org/spreadsheetml/2006/main" count="7211" uniqueCount="1433">
  <si>
    <t>791 01 05 02 01 05 0000 510</t>
  </si>
  <si>
    <t>791 01 05 00 00 00 0000 600</t>
  </si>
  <si>
    <t>791 01 05 02 00 00 0000 600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</si>
  <si>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</si>
  <si>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</si>
  <si>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Подпрограмма "Модернизация, реконструкция и капитальный ремонт объектов коммунальной инфраструктуры Казачинского района"</t>
  </si>
  <si>
    <t>1004</t>
  </si>
  <si>
    <t>1006</t>
  </si>
  <si>
    <t>Раздел-подраздел</t>
  </si>
  <si>
    <t>0100</t>
  </si>
  <si>
    <t>0400</t>
  </si>
  <si>
    <t>0500</t>
  </si>
  <si>
    <t>0700</t>
  </si>
  <si>
    <t>0800</t>
  </si>
  <si>
    <t>1000</t>
  </si>
  <si>
    <t>1100</t>
  </si>
  <si>
    <t>Приложение № 1</t>
  </si>
  <si>
    <t>Муниципальная программа Казачинского района "Развитие образования Казачинского района"</t>
  </si>
  <si>
    <t>42</t>
  </si>
  <si>
    <t>43</t>
  </si>
  <si>
    <t>791 01 05 02 01 00 0000 610</t>
  </si>
  <si>
    <t>МО Мокрушинский сельсовет</t>
  </si>
  <si>
    <t>131</t>
  </si>
  <si>
    <t xml:space="preserve">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</si>
  <si>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Непрограммные расходы отдельных органов местного самоуправления</t>
  </si>
  <si>
    <t>Функционирование финансового управления администрации Казачинского района</t>
  </si>
  <si>
    <t>Функционирование высшего должностного лица субъекта Российской Федерации и муниципального образования</t>
  </si>
  <si>
    <t>Расходы на выплаты персоналу государственных (муниципальных) органов</t>
  </si>
  <si>
    <t>850</t>
  </si>
  <si>
    <t>800</t>
  </si>
  <si>
    <t>Иные бюджетные ассигнования</t>
  </si>
  <si>
    <t>Уплата налогов, сборов и иных платежей</t>
  </si>
  <si>
    <t>Непрограммные расходы на функционирование высшего должностного лица муниципального образования</t>
  </si>
  <si>
    <t>Непрограммные расходы представительного органа местного самоуправления</t>
  </si>
  <si>
    <t>Подпрограмма "Развитие дошкольного образования"</t>
  </si>
  <si>
    <t>Социальное обеспечение и иные выплаты населению</t>
  </si>
  <si>
    <t>Публичные нормативные социальные выплаты гражданам</t>
  </si>
  <si>
    <t>раздел - подраздел</t>
  </si>
  <si>
    <t xml:space="preserve">Дотации </t>
  </si>
  <si>
    <t>Субвенции</t>
  </si>
  <si>
    <t>Отдел культуры, спорта, туризма и молодежной политики администрации Казачинского района</t>
  </si>
  <si>
    <t>ДОХОДЫ ОТ ИСПОЛЬЗОВАНИЯ ИМУЩЕСТВА, НАХОДЯЩЕГОСЯ В ГОСУДАРСТВЕННОЙ И МУНИЦИПАЛЬНОЙ СОБСТВЕННОСТИ</t>
  </si>
  <si>
    <t>Мобилизационная и вневойсковая подготовка</t>
  </si>
  <si>
    <t>0200</t>
  </si>
  <si>
    <t>0203</t>
  </si>
  <si>
    <t>Муниципальная программа "Развитие транспортной системы Казачинского района"</t>
  </si>
  <si>
    <t>791 01 05 00 00 00 0000 000</t>
  </si>
  <si>
    <t>791 01 05 00 00 00 0000 500</t>
  </si>
  <si>
    <t>791 01 05 02 00 00 0000 500</t>
  </si>
  <si>
    <t>791 01 05 02 01 00 0000 510</t>
  </si>
  <si>
    <t>0440080210</t>
  </si>
  <si>
    <t>9100000000</t>
  </si>
  <si>
    <t>9110000000</t>
  </si>
  <si>
    <t>9110080210</t>
  </si>
  <si>
    <t>9200000000</t>
  </si>
  <si>
    <t>9210000000</t>
  </si>
  <si>
    <t>9210080210</t>
  </si>
  <si>
    <t>9300000000</t>
  </si>
  <si>
    <t>9310000000</t>
  </si>
  <si>
    <t>9310080210</t>
  </si>
  <si>
    <t>9310080250</t>
  </si>
  <si>
    <t>0400000000</t>
  </si>
  <si>
    <t>0440000000</t>
  </si>
  <si>
    <t>8100000000</t>
  </si>
  <si>
    <t>8110000000</t>
  </si>
  <si>
    <t>8110076040</t>
  </si>
  <si>
    <t>8110080210</t>
  </si>
  <si>
    <t>8110080050</t>
  </si>
  <si>
    <t>0440075190</t>
  </si>
  <si>
    <t>0600000000</t>
  </si>
  <si>
    <t>0630000000</t>
  </si>
  <si>
    <t>0630084480</t>
  </si>
  <si>
    <t>0900000000</t>
  </si>
  <si>
    <t>0910000000</t>
  </si>
  <si>
    <t>0910085000</t>
  </si>
  <si>
    <t>8110074290</t>
  </si>
  <si>
    <t>8110080220</t>
  </si>
  <si>
    <t>8110080850</t>
  </si>
  <si>
    <t>0700000000</t>
  </si>
  <si>
    <t>0710000000</t>
  </si>
  <si>
    <t>1100000000</t>
  </si>
  <si>
    <t>1120000000</t>
  </si>
  <si>
    <t>1120083010</t>
  </si>
  <si>
    <t>1120083030</t>
  </si>
  <si>
    <t>0720000000</t>
  </si>
  <si>
    <t>1000000000</t>
  </si>
  <si>
    <t>1090000000</t>
  </si>
  <si>
    <t>0800000000</t>
  </si>
  <si>
    <t>0810000000</t>
  </si>
  <si>
    <t>0100000000</t>
  </si>
  <si>
    <t>0130000000</t>
  </si>
  <si>
    <t>0130080610</t>
  </si>
  <si>
    <t>0610000000</t>
  </si>
  <si>
    <t>0610084470</t>
  </si>
  <si>
    <t>0620000000</t>
  </si>
  <si>
    <t>0620084470</t>
  </si>
  <si>
    <t>0410000000</t>
  </si>
  <si>
    <t>0410080610</t>
  </si>
  <si>
    <t>0420000000</t>
  </si>
  <si>
    <t>0420080610</t>
  </si>
  <si>
    <t>0430000000</t>
  </si>
  <si>
    <t>0430080210</t>
  </si>
  <si>
    <t>0430080610</t>
  </si>
  <si>
    <t>0500000000</t>
  </si>
  <si>
    <t>0110000000</t>
  </si>
  <si>
    <t>0110075880</t>
  </si>
  <si>
    <t>0110080610</t>
  </si>
  <si>
    <t>0120000000</t>
  </si>
  <si>
    <t>0120075640</t>
  </si>
  <si>
    <t>0120080610</t>
  </si>
  <si>
    <t>0120080930</t>
  </si>
  <si>
    <t>0130080670</t>
  </si>
  <si>
    <t>0140000000</t>
  </si>
  <si>
    <t>0140080640</t>
  </si>
  <si>
    <t>0140080650</t>
  </si>
  <si>
    <t>0140080660</t>
  </si>
  <si>
    <t>0140084470</t>
  </si>
  <si>
    <t>0150000000</t>
  </si>
  <si>
    <t>0150075520</t>
  </si>
  <si>
    <t>0150080210</t>
  </si>
  <si>
    <t>0150080610</t>
  </si>
  <si>
    <t>0110075540</t>
  </si>
  <si>
    <t>0120075660</t>
  </si>
  <si>
    <t>0110075560</t>
  </si>
  <si>
    <t>0230000000</t>
  </si>
  <si>
    <t>0230080210</t>
  </si>
  <si>
    <t>0240000000</t>
  </si>
  <si>
    <t>0240080210</t>
  </si>
  <si>
    <t>8180000000</t>
  </si>
  <si>
    <t>8180075140</t>
  </si>
  <si>
    <t>8180051180</t>
  </si>
  <si>
    <t>0200000000</t>
  </si>
  <si>
    <t>0210000000</t>
  </si>
  <si>
    <t>0210076010</t>
  </si>
  <si>
    <t>0210091300</t>
  </si>
  <si>
    <t>0210093500</t>
  </si>
  <si>
    <t>Подпрограмма "Развитие транспортного комплекса Казачинского района"</t>
  </si>
  <si>
    <t xml:space="preserve">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</si>
  <si>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Муниципальная программа Казачинского района "Поддержка и развитие малого и среднего предпринимательства в Казачинском районе"</t>
  </si>
  <si>
    <t xml:space="preserve">Прочие межбюджетные трансферты общего характера
</t>
  </si>
  <si>
    <t>1403</t>
  </si>
  <si>
    <t>200</t>
  </si>
  <si>
    <t>НАЛОГИ НА СОВОКУПНЫЙ ДОХОД</t>
  </si>
  <si>
    <t>Государственная пошлина по делам, рассматриваемым в судах общей юрисдикции, мировыми судьями</t>
  </si>
  <si>
    <t>Код классификации доходов бюджета</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</si>
  <si>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</si>
  <si>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Доходы от сдачи в аренду имущества, составляющего казну муниципальных районов (за исключением земельных участков)</t>
  </si>
  <si>
    <t>66</t>
  </si>
  <si>
    <t>67</t>
  </si>
  <si>
    <t>300</t>
  </si>
  <si>
    <t>320</t>
  </si>
  <si>
    <t>379</t>
  </si>
  <si>
    <t>380</t>
  </si>
  <si>
    <t>53</t>
  </si>
  <si>
    <t>МО Казачинский сельсовет</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</si>
  <si>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</si>
  <si>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</si>
  <si>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178</t>
  </si>
  <si>
    <t>Всего</t>
  </si>
  <si>
    <t>Другие общегосударственные вопросы</t>
  </si>
  <si>
    <t>293</t>
  </si>
  <si>
    <t>294</t>
  </si>
  <si>
    <t>295</t>
  </si>
  <si>
    <t>296</t>
  </si>
  <si>
    <t>301</t>
  </si>
  <si>
    <t>302</t>
  </si>
  <si>
    <t>303</t>
  </si>
  <si>
    <t>304</t>
  </si>
  <si>
    <t>305</t>
  </si>
  <si>
    <t>306</t>
  </si>
  <si>
    <t>307</t>
  </si>
  <si>
    <t>308</t>
  </si>
  <si>
    <t>309</t>
  </si>
  <si>
    <t>313</t>
  </si>
  <si>
    <t>314</t>
  </si>
  <si>
    <t>315</t>
  </si>
  <si>
    <t>316</t>
  </si>
  <si>
    <t>317</t>
  </si>
  <si>
    <t>318</t>
  </si>
  <si>
    <t>321</t>
  </si>
  <si>
    <t>322</t>
  </si>
  <si>
    <t>323</t>
  </si>
  <si>
    <t>324</t>
  </si>
  <si>
    <t>325</t>
  </si>
  <si>
    <t>326</t>
  </si>
  <si>
    <t>329</t>
  </si>
  <si>
    <t>330</t>
  </si>
  <si>
    <t>331</t>
  </si>
  <si>
    <t>332</t>
  </si>
  <si>
    <t>333</t>
  </si>
  <si>
    <t>334</t>
  </si>
  <si>
    <t>344</t>
  </si>
  <si>
    <t>345</t>
  </si>
  <si>
    <t>346</t>
  </si>
  <si>
    <t>347</t>
  </si>
  <si>
    <t>350</t>
  </si>
  <si>
    <t>364</t>
  </si>
  <si>
    <t>368</t>
  </si>
  <si>
    <t>369</t>
  </si>
  <si>
    <t>370</t>
  </si>
  <si>
    <t>371</t>
  </si>
  <si>
    <t>372</t>
  </si>
  <si>
    <t>373</t>
  </si>
  <si>
    <t>374</t>
  </si>
  <si>
    <t>375</t>
  </si>
  <si>
    <t>376</t>
  </si>
  <si>
    <t>377</t>
  </si>
  <si>
    <t>378</t>
  </si>
  <si>
    <t>385</t>
  </si>
  <si>
    <t>386</t>
  </si>
  <si>
    <t>387</t>
  </si>
  <si>
    <t>388</t>
  </si>
  <si>
    <t>389</t>
  </si>
  <si>
    <t>390</t>
  </si>
  <si>
    <t>397</t>
  </si>
  <si>
    <t>398</t>
  </si>
  <si>
    <t>399</t>
  </si>
  <si>
    <t>401</t>
  </si>
  <si>
    <t>402</t>
  </si>
  <si>
    <t>403</t>
  </si>
  <si>
    <t>405</t>
  </si>
  <si>
    <t>411</t>
  </si>
  <si>
    <t>412</t>
  </si>
  <si>
    <t>413</t>
  </si>
  <si>
    <t>414</t>
  </si>
  <si>
    <t>415</t>
  </si>
  <si>
    <t>416</t>
  </si>
  <si>
    <t>417</t>
  </si>
  <si>
    <t>418</t>
  </si>
  <si>
    <t>419</t>
  </si>
  <si>
    <t>420</t>
  </si>
  <si>
    <t>426</t>
  </si>
  <si>
    <t>427</t>
  </si>
  <si>
    <t>428</t>
  </si>
  <si>
    <t>429</t>
  </si>
  <si>
    <t>430</t>
  </si>
  <si>
    <t>432</t>
  </si>
  <si>
    <t>433</t>
  </si>
  <si>
    <t>443</t>
  </si>
  <si>
    <t>444</t>
  </si>
  <si>
    <t>445</t>
  </si>
  <si>
    <t>446</t>
  </si>
  <si>
    <t>467</t>
  </si>
  <si>
    <t>468</t>
  </si>
  <si>
    <t>474</t>
  </si>
  <si>
    <t>475</t>
  </si>
  <si>
    <t>476</t>
  </si>
  <si>
    <t>477</t>
  </si>
  <si>
    <t>478</t>
  </si>
  <si>
    <t>479</t>
  </si>
  <si>
    <t>480</t>
  </si>
  <si>
    <t>481</t>
  </si>
  <si>
    <t>482</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</si>
  <si>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</si>
  <si>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</si>
  <si>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</si>
  <si>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123</t>
  </si>
  <si>
    <t>46</t>
  </si>
  <si>
    <t>(рублей)</t>
  </si>
  <si>
    <t xml:space="preserve"> Наименование показателя</t>
  </si>
  <si>
    <t>Пенсионное обеспечение</t>
  </si>
  <si>
    <t>Муниципальная программа "Развитие физической культуры и спорта в Казачинском районе"</t>
  </si>
  <si>
    <t>Физическая культура и спорт</t>
  </si>
  <si>
    <t>0102</t>
  </si>
  <si>
    <t>0103</t>
  </si>
  <si>
    <t>0104</t>
  </si>
  <si>
    <t>0106</t>
  </si>
  <si>
    <t>0405</t>
  </si>
  <si>
    <t>0408</t>
  </si>
  <si>
    <t>0412</t>
  </si>
  <si>
    <t>0701</t>
  </si>
  <si>
    <t>0702</t>
  </si>
  <si>
    <t>0707</t>
  </si>
  <si>
    <t>0709</t>
  </si>
  <si>
    <t>0801</t>
  </si>
  <si>
    <t>1001</t>
  </si>
  <si>
    <t>1003</t>
  </si>
  <si>
    <t>Увеличение прочих остатков средств бюджетов</t>
  </si>
  <si>
    <t>Приложение № 2</t>
  </si>
  <si>
    <t>Код</t>
  </si>
  <si>
    <t>13</t>
  </si>
  <si>
    <t>22</t>
  </si>
  <si>
    <t>29</t>
  </si>
  <si>
    <t>30</t>
  </si>
  <si>
    <t>31</t>
  </si>
  <si>
    <t>32</t>
  </si>
  <si>
    <t>33</t>
  </si>
  <si>
    <t>35</t>
  </si>
  <si>
    <t>36</t>
  </si>
  <si>
    <t>37</t>
  </si>
  <si>
    <t>38</t>
  </si>
  <si>
    <t>Общее образование</t>
  </si>
  <si>
    <t>Другие вопросы в области образования</t>
  </si>
  <si>
    <t>Социальная политика</t>
  </si>
  <si>
    <t>Социальное обеспечение  населения</t>
  </si>
  <si>
    <t>062</t>
  </si>
  <si>
    <t>Культура</t>
  </si>
  <si>
    <t>101</t>
  </si>
  <si>
    <t>районного Совета депутатов</t>
  </si>
  <si>
    <t>Прочие межбюджетные трансферты общего характера</t>
  </si>
  <si>
    <t xml:space="preserve">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</si>
  <si>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 xml:space="preserve">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</si>
  <si>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520</t>
  </si>
  <si>
    <t>521</t>
  </si>
  <si>
    <t>0300</t>
  </si>
  <si>
    <t>Социальные выплаты гражданам, кроме публичных нормативных социальных выплат</t>
  </si>
  <si>
    <t>Предоставление субсидий бюджетным, автономным учреждениям и иным некоммерческим организациям</t>
  </si>
  <si>
    <t>Субсидии бюджетным учреждениям</t>
  </si>
  <si>
    <t>Дошкольное образование</t>
  </si>
  <si>
    <t>96</t>
  </si>
  <si>
    <t>97</t>
  </si>
  <si>
    <t>98</t>
  </si>
  <si>
    <t>99</t>
  </si>
  <si>
    <t>100</t>
  </si>
  <si>
    <t>102</t>
  </si>
  <si>
    <t>103</t>
  </si>
  <si>
    <t>104</t>
  </si>
  <si>
    <t>105</t>
  </si>
  <si>
    <t>106</t>
  </si>
  <si>
    <t>107</t>
  </si>
  <si>
    <t>108</t>
  </si>
  <si>
    <t>109</t>
  </si>
  <si>
    <t>110</t>
  </si>
  <si>
    <t>111</t>
  </si>
  <si>
    <t>112</t>
  </si>
  <si>
    <t>113</t>
  </si>
  <si>
    <t>114</t>
  </si>
  <si>
    <t>117</t>
  </si>
  <si>
    <t>118</t>
  </si>
  <si>
    <t>119</t>
  </si>
  <si>
    <t>120</t>
  </si>
  <si>
    <t>130</t>
  </si>
  <si>
    <t>( рублей)</t>
  </si>
  <si>
    <t>№ п/п</t>
  </si>
  <si>
    <t>Внутренние заимствования (привлечение, гашение)</t>
  </si>
  <si>
    <t>Бюджетные кредиты от других бюджетов бюджетной системы Российской Федерации</t>
  </si>
  <si>
    <t>1.1</t>
  </si>
  <si>
    <t xml:space="preserve">получение </t>
  </si>
  <si>
    <t>1.2</t>
  </si>
  <si>
    <t>погашение</t>
  </si>
  <si>
    <t>Межбюджетные трансферты</t>
  </si>
  <si>
    <t>Другие вопросы в области социальной политики</t>
  </si>
  <si>
    <t>Наименование муниципального образования</t>
  </si>
  <si>
    <t>Охрана семьи и детства</t>
  </si>
  <si>
    <t>78</t>
  </si>
  <si>
    <t>79</t>
  </si>
  <si>
    <t>80</t>
  </si>
  <si>
    <t>81</t>
  </si>
  <si>
    <t>82</t>
  </si>
  <si>
    <t>83</t>
  </si>
  <si>
    <t>89</t>
  </si>
  <si>
    <t>90</t>
  </si>
  <si>
    <t>Жилищно-коммунальное хозяйство</t>
  </si>
  <si>
    <t>34</t>
  </si>
  <si>
    <t>39</t>
  </si>
  <si>
    <t>40</t>
  </si>
  <si>
    <t>41</t>
  </si>
  <si>
    <t>Финансовое управление администрации Казачинского района</t>
  </si>
  <si>
    <t>791 01 05 02 01 05 0000 610</t>
  </si>
  <si>
    <t>0804</t>
  </si>
  <si>
    <t>Другие вопросы в области культуры,  кинематографии</t>
  </si>
  <si>
    <t>1102</t>
  </si>
  <si>
    <t>Иные закупки товаров, работ и услуг для обеспечения государственных (муниципальных) нужд</t>
  </si>
  <si>
    <t>Прочие субсидии бюджетам муниципальных районов</t>
  </si>
  <si>
    <t>Изменение остатков средств на счетах по учету средств бюджета</t>
  </si>
  <si>
    <t>Иные межбюджетные трансферты</t>
  </si>
  <si>
    <t>Массовый спорт</t>
  </si>
  <si>
    <t>404</t>
  </si>
  <si>
    <t>394</t>
  </si>
  <si>
    <t>395</t>
  </si>
  <si>
    <t>396</t>
  </si>
  <si>
    <t>434</t>
  </si>
  <si>
    <t>435</t>
  </si>
  <si>
    <t>436</t>
  </si>
  <si>
    <t>466</t>
  </si>
  <si>
    <t>483</t>
  </si>
  <si>
    <t>484</t>
  </si>
  <si>
    <t>496</t>
  </si>
  <si>
    <t>497</t>
  </si>
  <si>
    <t>498</t>
  </si>
  <si>
    <t>499</t>
  </si>
  <si>
    <t>501</t>
  </si>
  <si>
    <t>502</t>
  </si>
  <si>
    <t>503</t>
  </si>
  <si>
    <t>504</t>
  </si>
  <si>
    <t>505</t>
  </si>
  <si>
    <t>506</t>
  </si>
  <si>
    <t>507</t>
  </si>
  <si>
    <t>508</t>
  </si>
  <si>
    <t>509</t>
  </si>
  <si>
    <t>511</t>
  </si>
  <si>
    <t>512</t>
  </si>
  <si>
    <t>513</t>
  </si>
  <si>
    <t>514</t>
  </si>
  <si>
    <t>515</t>
  </si>
  <si>
    <t>516</t>
  </si>
  <si>
    <t>517</t>
  </si>
  <si>
    <t>518</t>
  </si>
  <si>
    <t>519</t>
  </si>
  <si>
    <t>87</t>
  </si>
  <si>
    <t>88</t>
  </si>
  <si>
    <t>121</t>
  </si>
  <si>
    <t>122</t>
  </si>
  <si>
    <t>ИСТОЧНИКИ ВНУТРЕННЕГО ФИНАНСИРОВАНИЯ ДЕФИЦИТОВ  БЮДЖЕТОВ</t>
  </si>
  <si>
    <t>791 01 00 00 00 00 0000 000</t>
  </si>
  <si>
    <t>Плата за негативное воздействие на окружающую среду</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</si>
  <si>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</si>
  <si>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Налог на прибыль организаций</t>
  </si>
  <si>
    <t>Муниципальная программа Казачинского района "Обеспечение жизнедеятельности Казачинского района"</t>
  </si>
  <si>
    <t>528</t>
  </si>
  <si>
    <t>529</t>
  </si>
  <si>
    <t>531</t>
  </si>
  <si>
    <t>532</t>
  </si>
  <si>
    <t>533</t>
  </si>
  <si>
    <t>534</t>
  </si>
  <si>
    <t>535</t>
  </si>
  <si>
    <t>536</t>
  </si>
  <si>
    <t>539</t>
  </si>
  <si>
    <t>541</t>
  </si>
  <si>
    <t>469</t>
  </si>
  <si>
    <t>470</t>
  </si>
  <si>
    <t>471</t>
  </si>
  <si>
    <t>472</t>
  </si>
  <si>
    <t>473</t>
  </si>
  <si>
    <t>510</t>
  </si>
  <si>
    <t>Образование</t>
  </si>
  <si>
    <t>4</t>
  </si>
  <si>
    <t>5</t>
  </si>
  <si>
    <t>6</t>
  </si>
  <si>
    <t>7</t>
  </si>
  <si>
    <t>8</t>
  </si>
  <si>
    <t>9</t>
  </si>
  <si>
    <t>10</t>
  </si>
  <si>
    <t>11</t>
  </si>
  <si>
    <t>12</t>
  </si>
  <si>
    <t>14</t>
  </si>
  <si>
    <t>15</t>
  </si>
  <si>
    <t>16</t>
  </si>
  <si>
    <t>17</t>
  </si>
  <si>
    <t>18</t>
  </si>
  <si>
    <t>554</t>
  </si>
  <si>
    <t>ДОХОДЫ ОТ ПРОДАЖИ МАТЕРИАЛЬНЫХ И НЕМАТЕРИАЛЬНЫХ АКТИВОВ</t>
  </si>
  <si>
    <t>Резервные фонды</t>
  </si>
  <si>
    <t>19</t>
  </si>
  <si>
    <t>20</t>
  </si>
  <si>
    <t>21</t>
  </si>
  <si>
    <t>Национальная экономика</t>
  </si>
  <si>
    <t>Сельское хозяйство и рыболовство</t>
  </si>
  <si>
    <t>23</t>
  </si>
  <si>
    <t>135</t>
  </si>
  <si>
    <t xml:space="preserve">062 </t>
  </si>
  <si>
    <t>БЕЗВОЗМЕЗДНЫЕ ПОСТУПЛЕНИЯ ОТ ДРУГИХ БЮДЖЕТОВ БЮДЖЕТНОЙ СИСТЕМЫ РОССИЙСКОЙ ФЕДЕРАЦИИ</t>
  </si>
  <si>
    <t>193</t>
  </si>
  <si>
    <t>194</t>
  </si>
  <si>
    <t>195</t>
  </si>
  <si>
    <t>196</t>
  </si>
  <si>
    <t>197</t>
  </si>
  <si>
    <t>198</t>
  </si>
  <si>
    <t>199</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</si>
  <si>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</si>
  <si>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</si>
  <si>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</si>
  <si>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</si>
  <si>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</si>
  <si>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</si>
  <si>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</si>
  <si>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</si>
  <si>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</si>
  <si>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</si>
  <si>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</si>
  <si>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</si>
  <si>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</si>
  <si>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</si>
  <si>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</si>
  <si>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</si>
  <si>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</si>
  <si>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</si>
  <si>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</si>
  <si>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</si>
  <si>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</si>
  <si>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</si>
  <si>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</si>
  <si>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</si>
  <si>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</si>
  <si>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</si>
  <si>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</si>
  <si>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</si>
  <si>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</si>
  <si>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</si>
  <si>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</si>
  <si>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</si>
  <si>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</si>
  <si>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</si>
  <si>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</si>
  <si>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</si>
  <si>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</si>
  <si>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</si>
  <si>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</si>
  <si>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241</t>
  </si>
  <si>
    <t>242</t>
  </si>
  <si>
    <t>243</t>
  </si>
  <si>
    <t>244</t>
  </si>
  <si>
    <t>245</t>
  </si>
  <si>
    <t>246</t>
  </si>
  <si>
    <t>247</t>
  </si>
  <si>
    <t xml:space="preserve">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</si>
  <si>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Подпрограмма "Развитие общего образования"</t>
  </si>
  <si>
    <t>Подпрограмма "Обеспечение реализации муниципальной программы и прочие мероприятия в области образования"</t>
  </si>
  <si>
    <t>005</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</si>
  <si>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</si>
  <si>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</si>
  <si>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</si>
  <si>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</si>
  <si>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</si>
  <si>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Функционирование Казачинского районного Совета депутатов</t>
  </si>
  <si>
    <t>Функционирование контрольно-счетной палаты Казачинского района</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</si>
  <si>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</si>
  <si>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 xml:space="preserve">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t>
  </si>
  <si>
    <t>Непрограммные расходы Контрольно-счетного органа муниципального образования</t>
  </si>
  <si>
    <t>Подпрограмма "Развитие архивного дела в Казачинском районе"</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</si>
  <si>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</si>
  <si>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Функционирование Главы района</t>
  </si>
  <si>
    <t>Муниципальная программа Казачинского района "Создание безопасных и комфортных условий для проживания на территории Казачинского района"</t>
  </si>
  <si>
    <t>Подпрограмма "Поддержка искусства и народного творчества"</t>
  </si>
  <si>
    <t>Подпрограмма "Сохранение культурного наследия"</t>
  </si>
  <si>
    <t>Подпрограмма "Устойчивое развитие сельских территорий"</t>
  </si>
  <si>
    <t>Подпрограмма "Обеспечение реализации муниципальной программы""</t>
  </si>
  <si>
    <t>400</t>
  </si>
  <si>
    <t>410</t>
  </si>
  <si>
    <t>Коммунальное хозяйство</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</si>
  <si>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</si>
  <si>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</si>
  <si>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8110080700</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</si>
  <si>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</si>
  <si>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0810075700</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</si>
  <si>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</si>
  <si>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0110074080</t>
  </si>
  <si>
    <t>0120074090</t>
  </si>
  <si>
    <t>Итого источников финансирования дефицита бюджета</t>
  </si>
  <si>
    <t>1401</t>
  </si>
  <si>
    <t>0502</t>
  </si>
  <si>
    <t>69</t>
  </si>
  <si>
    <t>Увеличение прочих остатков денежных средств бюджетов</t>
  </si>
  <si>
    <t>Дотации на выравнивание бюджетной обеспеченности субъектов Российской Федерации и муниципальных образований</t>
  </si>
  <si>
    <t>Муниципальная программа Казачинского района "Развитие транспортной системы Казачинского района"</t>
  </si>
  <si>
    <t>Подпрограмма "Повышение безопасности дорожного движения в Казачинском районе"</t>
  </si>
  <si>
    <t>МО Дудовский сельсовет</t>
  </si>
  <si>
    <t>МО Отношенский сельсовет</t>
  </si>
  <si>
    <t>ИТОГО</t>
  </si>
  <si>
    <t>381</t>
  </si>
  <si>
    <t>382</t>
  </si>
  <si>
    <t>383</t>
  </si>
  <si>
    <t>384</t>
  </si>
  <si>
    <t>28</t>
  </si>
  <si>
    <t>Другие вопросы в области национальной экономики</t>
  </si>
  <si>
    <t>139</t>
  </si>
  <si>
    <t>140</t>
  </si>
  <si>
    <t xml:space="preserve">Подпрограмма "Развитие дополнительного образования" </t>
  </si>
  <si>
    <t>Наименование главных распорядителей бюджетных средств и показателей бюджетной классификации</t>
  </si>
  <si>
    <t>код ведомства</t>
  </si>
  <si>
    <t>целевая статья</t>
  </si>
  <si>
    <t>вид расхода</t>
  </si>
  <si>
    <t>0113</t>
  </si>
  <si>
    <t xml:space="preserve">Культура, кинематография </t>
  </si>
  <si>
    <t xml:space="preserve">Другие вопросы в области культуры,  кинематографии </t>
  </si>
  <si>
    <t>Уменьшение прочих  остатков денежных средств бюджетов</t>
  </si>
  <si>
    <t>Приложение № 3</t>
  </si>
  <si>
    <t>Председатель контрольно-счетной палаты муниципального образования и его заместители рамках непрограммных расходов Контрольно-счетного органа муниципального образования</t>
  </si>
  <si>
    <t>124</t>
  </si>
  <si>
    <t>125</t>
  </si>
  <si>
    <t>126</t>
  </si>
  <si>
    <t>127</t>
  </si>
  <si>
    <t>128</t>
  </si>
  <si>
    <t>129</t>
  </si>
  <si>
    <t>132</t>
  </si>
  <si>
    <t>133</t>
  </si>
  <si>
    <t>134</t>
  </si>
  <si>
    <t>Доходы, поступающие в порядке возмещения расходов, понесенных в связи с эксплуатацией имущества муниципальных районов</t>
  </si>
  <si>
    <t>77</t>
  </si>
  <si>
    <t>Национальная оборона</t>
  </si>
  <si>
    <t>Уменьшение остатков средств бюджетов</t>
  </si>
  <si>
    <t>Уменьшение прочих  остатков средств бюджетов</t>
  </si>
  <si>
    <t>600</t>
  </si>
  <si>
    <t>610</t>
  </si>
  <si>
    <t>Национальная безопасность и правоохранительная деятельность</t>
  </si>
  <si>
    <t>Доходы от компенсации затрат государства</t>
  </si>
  <si>
    <t>Доходы, поступающие в порядке возмещения расходов, понесенных в связи с эксплуатацией имущества</t>
  </si>
  <si>
    <t>310</t>
  </si>
  <si>
    <t>Приложение № 6</t>
  </si>
  <si>
    <t>МО Вороковский сельсовет</t>
  </si>
  <si>
    <t>Наименование главных распорядителей и наименование показателей бюджетной классификации</t>
  </si>
  <si>
    <t>Целевая статья</t>
  </si>
  <si>
    <t>Вид расходов</t>
  </si>
  <si>
    <t>Раздел, подраздел</t>
  </si>
  <si>
    <t/>
  </si>
  <si>
    <t>Социальное обеспечение населения</t>
  </si>
  <si>
    <t>530</t>
  </si>
  <si>
    <t xml:space="preserve">600 </t>
  </si>
  <si>
    <t>Отдел образования администрации Казачинского района</t>
  </si>
  <si>
    <t>Наименование кода классификации доходов бюджета</t>
  </si>
  <si>
    <t>540</t>
  </si>
  <si>
    <t>ШТРАФЫ, САНКЦИИ, ВОЗМЕЩЕНИЕ УЩЕРБА</t>
  </si>
  <si>
    <t>146</t>
  </si>
  <si>
    <t>147</t>
  </si>
  <si>
    <t>148</t>
  </si>
  <si>
    <t>149</t>
  </si>
  <si>
    <t>150</t>
  </si>
  <si>
    <t>151</t>
  </si>
  <si>
    <t>152</t>
  </si>
  <si>
    <t>153</t>
  </si>
  <si>
    <t>154</t>
  </si>
  <si>
    <t>155</t>
  </si>
  <si>
    <t>158</t>
  </si>
  <si>
    <t>159</t>
  </si>
  <si>
    <t>160</t>
  </si>
  <si>
    <t>161</t>
  </si>
  <si>
    <t>162</t>
  </si>
  <si>
    <t>163</t>
  </si>
  <si>
    <t>164</t>
  </si>
  <si>
    <t>165</t>
  </si>
  <si>
    <t>166</t>
  </si>
  <si>
    <t>167</t>
  </si>
  <si>
    <t>171</t>
  </si>
  <si>
    <t>172</t>
  </si>
  <si>
    <t>173</t>
  </si>
  <si>
    <t>174</t>
  </si>
  <si>
    <t>175</t>
  </si>
  <si>
    <t>176</t>
  </si>
  <si>
    <t>177</t>
  </si>
  <si>
    <t>179</t>
  </si>
  <si>
    <t>180</t>
  </si>
  <si>
    <t>181</t>
  </si>
  <si>
    <t>182</t>
  </si>
  <si>
    <t>183</t>
  </si>
  <si>
    <t>184</t>
  </si>
  <si>
    <t>185</t>
  </si>
  <si>
    <t>186</t>
  </si>
  <si>
    <t>187</t>
  </si>
  <si>
    <t>188</t>
  </si>
  <si>
    <t>189</t>
  </si>
  <si>
    <t>190</t>
  </si>
  <si>
    <t>191</t>
  </si>
  <si>
    <t>192</t>
  </si>
  <si>
    <t>810</t>
  </si>
  <si>
    <t>Муниципальная программа Казачинского района "Управление муниципальными финансами"</t>
  </si>
  <si>
    <t>Подпрограмма "Обеспечение реализации муниципальной программы и прочие мероприятия"</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</si>
  <si>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</si>
  <si>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136</t>
  </si>
  <si>
    <t>137</t>
  </si>
  <si>
    <t>138</t>
  </si>
  <si>
    <t>ПЛАТЕЖИ ПРИ ПОЛЬЗОВАНИИ ПРИРОДНЫМИ РЕСУРСАМИ</t>
  </si>
  <si>
    <t>168</t>
  </si>
  <si>
    <t>169</t>
  </si>
  <si>
    <t>170</t>
  </si>
  <si>
    <t>Обеспечение деятельности финансовых, налоговых и таможенных органов и органов финансового (финансово-бюджетного) надзора</t>
  </si>
  <si>
    <t>Увеличение остатков средств бюджетов</t>
  </si>
  <si>
    <t>500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</si>
  <si>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</si>
  <si>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</si>
  <si>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65</t>
  </si>
  <si>
    <t>№ строки</t>
  </si>
  <si>
    <t>1</t>
  </si>
  <si>
    <t>009</t>
  </si>
  <si>
    <t>Администрация Казачинского района</t>
  </si>
  <si>
    <t>2</t>
  </si>
  <si>
    <t>Общегосударственные вопросы</t>
  </si>
  <si>
    <t>3</t>
  </si>
  <si>
    <t>240</t>
  </si>
  <si>
    <t>68</t>
  </si>
  <si>
    <t>60</t>
  </si>
  <si>
    <t>64</t>
  </si>
  <si>
    <t>Функционирование законодательных (представительных) органов государственной власти и представительных органов муниципальных образований</t>
  </si>
  <si>
    <t>Наименование показателей бюджетной классификации</t>
  </si>
  <si>
    <t>27</t>
  </si>
  <si>
    <t>ВСЕГО</t>
  </si>
  <si>
    <t xml:space="preserve">009 </t>
  </si>
  <si>
    <t>1400</t>
  </si>
  <si>
    <t>71</t>
  </si>
  <si>
    <t>72</t>
  </si>
  <si>
    <t>73</t>
  </si>
  <si>
    <t>74</t>
  </si>
  <si>
    <t>75</t>
  </si>
  <si>
    <t>76</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</si>
  <si>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</si>
  <si>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Муниципальная программа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</si>
  <si>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</si>
  <si>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</si>
  <si>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Единый налог на вмененный доход для отдельных видов деятельности</t>
  </si>
  <si>
    <t>Единый сельскохозяйственный налог</t>
  </si>
  <si>
    <t>ГОСУДАРСТВЕННАЯ ПОШЛИНА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</si>
  <si>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</si>
  <si>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Обеспечение деятельности (оказание услуг) подведомственных учреждений по администрации Казачинского района в рамках непрограммных расходов отдельных органов местного самоуправления</t>
  </si>
  <si>
    <t>8110080610</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</si>
  <si>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</si>
  <si>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t>
  </si>
  <si>
    <t>620</t>
  </si>
  <si>
    <t>0610080610</t>
  </si>
  <si>
    <t>Муниципальная программа Казачинского района «Развитие образования Казачинского района»</t>
  </si>
  <si>
    <t>Подпрограмма "Обеспечение условий реализации муниципальной программы и прочие мероприятия"</t>
  </si>
  <si>
    <t>Межбюджетные трансферты общего характера бюджетам бюджетной системы Российской Федерации</t>
  </si>
  <si>
    <t>Подпрограмма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</si>
  <si>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</si>
  <si>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непрограммных расходов Контрольно-счетного органа муниципального образования</t>
  </si>
  <si>
    <t>Функционирование администрации Казачинского района</t>
  </si>
  <si>
    <t>Резервные средства</t>
  </si>
  <si>
    <t>870</t>
  </si>
  <si>
    <t>47</t>
  </si>
  <si>
    <t>48</t>
  </si>
  <si>
    <t>49</t>
  </si>
  <si>
    <t>70</t>
  </si>
  <si>
    <t>НАЛОГОВЫЕ И НЕНАЛОГОВЫЕ ДОХОДЫ</t>
  </si>
  <si>
    <t>563</t>
  </si>
  <si>
    <t>564</t>
  </si>
  <si>
    <t>565</t>
  </si>
  <si>
    <t>248</t>
  </si>
  <si>
    <t>249</t>
  </si>
  <si>
    <t>250</t>
  </si>
  <si>
    <t>251</t>
  </si>
  <si>
    <t>252</t>
  </si>
  <si>
    <t>253</t>
  </si>
  <si>
    <t>254</t>
  </si>
  <si>
    <t>255</t>
  </si>
  <si>
    <t>256</t>
  </si>
  <si>
    <t>257</t>
  </si>
  <si>
    <t>258</t>
  </si>
  <si>
    <t>274</t>
  </si>
  <si>
    <t>278</t>
  </si>
  <si>
    <t>279</t>
  </si>
  <si>
    <t>280</t>
  </si>
  <si>
    <t>281</t>
  </si>
  <si>
    <t>24</t>
  </si>
  <si>
    <t>25</t>
  </si>
  <si>
    <t>26</t>
  </si>
  <si>
    <t>Транспорт</t>
  </si>
  <si>
    <t>0111</t>
  </si>
  <si>
    <t>771</t>
  </si>
  <si>
    <t>791</t>
  </si>
  <si>
    <t>54</t>
  </si>
  <si>
    <t>55</t>
  </si>
  <si>
    <t>56</t>
  </si>
  <si>
    <t>57</t>
  </si>
  <si>
    <t>141</t>
  </si>
  <si>
    <t>Подпрограмма "Организация отдыха, оздоровления и занятости детей и подростков"</t>
  </si>
  <si>
    <t>МО Галанинский сельсовет</t>
  </si>
  <si>
    <t>8110082080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</si>
  <si>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в рамках непрограммных расходов Контрольно-счетного органа муниципального образования</t>
  </si>
  <si>
    <t>9310082090</t>
  </si>
  <si>
    <t>0420082060</t>
  </si>
  <si>
    <t>566</t>
  </si>
  <si>
    <t>567</t>
  </si>
  <si>
    <t>568</t>
  </si>
  <si>
    <t>569</t>
  </si>
  <si>
    <t>570</t>
  </si>
  <si>
    <t>572</t>
  </si>
  <si>
    <t>573</t>
  </si>
  <si>
    <t>574</t>
  </si>
  <si>
    <t>575</t>
  </si>
  <si>
    <t>576</t>
  </si>
  <si>
    <t>577</t>
  </si>
  <si>
    <t>578</t>
  </si>
  <si>
    <t>579</t>
  </si>
  <si>
    <t>580</t>
  </si>
  <si>
    <t>Казачинский районный Совет депутатов Красноярского края</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</si>
  <si>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</si>
  <si>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</si>
  <si>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Жилищное хозяйство</t>
  </si>
  <si>
    <t>0501</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</si>
  <si>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</si>
  <si>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0810083150</t>
  </si>
  <si>
    <t>581</t>
  </si>
  <si>
    <t>582</t>
  </si>
  <si>
    <t>583</t>
  </si>
  <si>
    <t>584</t>
  </si>
  <si>
    <t>585</t>
  </si>
  <si>
    <t>586</t>
  </si>
  <si>
    <t>588</t>
  </si>
  <si>
    <t>594</t>
  </si>
  <si>
    <t>595</t>
  </si>
  <si>
    <t>596</t>
  </si>
  <si>
    <t>597</t>
  </si>
  <si>
    <t>598</t>
  </si>
  <si>
    <t>599</t>
  </si>
  <si>
    <t>601</t>
  </si>
  <si>
    <t>605</t>
  </si>
  <si>
    <t>606</t>
  </si>
  <si>
    <t>607</t>
  </si>
  <si>
    <t>608</t>
  </si>
  <si>
    <t>609</t>
  </si>
  <si>
    <t>Подпрограмма "Профилактика употребления психоактивных веществ, табакокурения и алкоголизма среди несовершеннолетних в Казачинском районе"</t>
  </si>
  <si>
    <t>Подпрограмма "Вовлечение молодежи Казачинского района в социальную практику"</t>
  </si>
  <si>
    <t>Дополнительное образование детей</t>
  </si>
  <si>
    <t>0703</t>
  </si>
  <si>
    <t>Молодежная политика</t>
  </si>
  <si>
    <t>0450080610</t>
  </si>
  <si>
    <t xml:space="preserve">Молодежная политика </t>
  </si>
  <si>
    <t>Условно утвержденные расходы</t>
  </si>
  <si>
    <t>код главного администратора</t>
  </si>
  <si>
    <t>код группы</t>
  </si>
  <si>
    <t>код подгруппы</t>
  </si>
  <si>
    <t>код статьи</t>
  </si>
  <si>
    <t>код подстатьи</t>
  </si>
  <si>
    <t>код элемента</t>
  </si>
  <si>
    <t>код группы подвида</t>
  </si>
  <si>
    <t>код аналитической группы подвида</t>
  </si>
  <si>
    <t>000</t>
  </si>
  <si>
    <t>00</t>
  </si>
  <si>
    <t>0000</t>
  </si>
  <si>
    <t>01</t>
  </si>
  <si>
    <t>НАЛОГИ НА ПРИБЫЛЬ, ДОХОДЫ</t>
  </si>
  <si>
    <t>010</t>
  </si>
  <si>
    <t>012</t>
  </si>
  <si>
    <t>02</t>
  </si>
  <si>
    <t>Налог на доходы физических лиц</t>
  </si>
  <si>
    <t>020</t>
  </si>
  <si>
    <t>030</t>
  </si>
  <si>
    <t>040</t>
  </si>
  <si>
    <t>05</t>
  </si>
  <si>
    <t>03</t>
  </si>
  <si>
    <t>04</t>
  </si>
  <si>
    <t>Налог, взимаемый  в связи с применением патентной системы налогообложения</t>
  </si>
  <si>
    <t>08</t>
  </si>
  <si>
    <t>013</t>
  </si>
  <si>
    <t>070</t>
  </si>
  <si>
    <t>075</t>
  </si>
  <si>
    <t>048</t>
  </si>
  <si>
    <t>060</t>
  </si>
  <si>
    <t>065</t>
  </si>
  <si>
    <t>06</t>
  </si>
  <si>
    <t>050</t>
  </si>
  <si>
    <t>БЕЗВОЗМЕЗДНЫЕ ПОСТУПЛЕНИЯ</t>
  </si>
  <si>
    <t>Дотации бюджетам бюджетной системы Российской Федерации</t>
  </si>
  <si>
    <t>001</t>
  </si>
  <si>
    <t>Дотации на выравнивание бюджетной обеспеченности</t>
  </si>
  <si>
    <t>002</t>
  </si>
  <si>
    <t>Дотации бюджетам на поддержку мер по обеспечению сбалансированности бюджетов</t>
  </si>
  <si>
    <t>999</t>
  </si>
  <si>
    <t>7456</t>
  </si>
  <si>
    <t>024</t>
  </si>
  <si>
    <t xml:space="preserve">Субвенции местным бюджетам на выполнение передаваемых полномочий субъектов Российской Федерации </t>
  </si>
  <si>
    <t>7429</t>
  </si>
  <si>
    <t>7514</t>
  </si>
  <si>
    <t>7517</t>
  </si>
  <si>
    <t>7518</t>
  </si>
  <si>
    <t>7519</t>
  </si>
  <si>
    <t>7552</t>
  </si>
  <si>
    <t>7554</t>
  </si>
  <si>
    <t>7564</t>
  </si>
  <si>
    <t>7566</t>
  </si>
  <si>
    <t>7570</t>
  </si>
  <si>
    <t>7588</t>
  </si>
  <si>
    <t>7601</t>
  </si>
  <si>
    <t>7604</t>
  </si>
  <si>
    <t>029</t>
  </si>
  <si>
    <t>7408</t>
  </si>
  <si>
    <t>7409</t>
  </si>
  <si>
    <t>014</t>
  </si>
  <si>
    <t>1053</t>
  </si>
  <si>
    <t>1071</t>
  </si>
  <si>
    <t>587</t>
  </si>
  <si>
    <t>611</t>
  </si>
  <si>
    <t>612</t>
  </si>
  <si>
    <t>613</t>
  </si>
  <si>
    <t>614</t>
  </si>
  <si>
    <t>615</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</si>
  <si>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</si>
  <si>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Подпрограмма "Организация и осуществление внутреннего муниципального финансового контроля и контроля в сфере закупок в Казачинском районе"</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</si>
  <si>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</si>
  <si>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Закупка товаров, работ и услуг для обеспечения государственных (муниципальных) нужд
</t>
  </si>
  <si>
    <t>06100S4560</t>
  </si>
  <si>
    <t>1130000000</t>
  </si>
  <si>
    <t>1130083060</t>
  </si>
  <si>
    <t>1130083070</t>
  </si>
  <si>
    <t>1078</t>
  </si>
  <si>
    <t>1080</t>
  </si>
  <si>
    <t>1083</t>
  </si>
  <si>
    <t>1084</t>
  </si>
  <si>
    <t>8110082100</t>
  </si>
  <si>
    <t>0140076490</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</si>
  <si>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</si>
  <si>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</si>
  <si>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</si>
  <si>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8110051200</t>
  </si>
  <si>
    <t>Подпрограмма "Развитие массовой физической культуры и спорта"</t>
  </si>
  <si>
    <t>0510000000</t>
  </si>
  <si>
    <t>0520000000</t>
  </si>
  <si>
    <t>0520080610</t>
  </si>
  <si>
    <t>0510080790</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</si>
  <si>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</si>
  <si>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09</t>
  </si>
  <si>
    <t>045</t>
  </si>
  <si>
    <t>Прочие субсидии</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</si>
  <si>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</si>
  <si>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7649</t>
  </si>
  <si>
    <t>1050</t>
  </si>
  <si>
    <t>1052</t>
  </si>
  <si>
    <t>1054</t>
  </si>
  <si>
    <t>1055</t>
  </si>
  <si>
    <t>1056</t>
  </si>
  <si>
    <t>1057</t>
  </si>
  <si>
    <t>1058</t>
  </si>
  <si>
    <t>1059</t>
  </si>
  <si>
    <t>1061</t>
  </si>
  <si>
    <t>1062</t>
  </si>
  <si>
    <t>1063</t>
  </si>
  <si>
    <t>1064</t>
  </si>
  <si>
    <t>1065</t>
  </si>
  <si>
    <t>1066</t>
  </si>
  <si>
    <t>1067</t>
  </si>
  <si>
    <t>1068</t>
  </si>
  <si>
    <t>1069</t>
  </si>
  <si>
    <t>1070</t>
  </si>
  <si>
    <t>1072</t>
  </si>
  <si>
    <t>1051</t>
  </si>
  <si>
    <t>0510080620</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</si>
  <si>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</si>
  <si>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Муниципальная программа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</si>
  <si>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</si>
  <si>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</si>
  <si>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</si>
  <si>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</si>
  <si>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</si>
  <si>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</si>
  <si>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</si>
  <si>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1077</t>
  </si>
  <si>
    <t>Подпрограмма "Обеспечение условий для развития системы спортивной подготовки"</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</si>
  <si>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</si>
  <si>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0920000000</t>
  </si>
  <si>
    <t>0920080610</t>
  </si>
  <si>
    <t>Подпрограмма "Обеспечение реализации муниципальной программы"</t>
  </si>
  <si>
    <t xml:space="preserve">Руководство и управление в сфере установленных функций органов местного самоуправления в рамках непрограммных расходов представительного органа местного самоуправления </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</si>
  <si>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</si>
  <si>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</si>
  <si>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Председатель контрольно-счетной палаты муниципального образования и его заместители в рамках непрограммных расходов Контрольно-счетного органа муниципального образования</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</si>
  <si>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</si>
  <si>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</si>
  <si>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Реализация решения районного Совета депутатов от 30.04.2007 года №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</si>
  <si>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</si>
  <si>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</si>
  <si>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непрограммных расходов представительного органа местного самоуправления</t>
  </si>
  <si>
    <t>041</t>
  </si>
  <si>
    <t>Плата за размещение отходов производства</t>
  </si>
  <si>
    <t>50</t>
  </si>
  <si>
    <t>51</t>
  </si>
  <si>
    <t>58</t>
  </si>
  <si>
    <t>59</t>
  </si>
  <si>
    <t>61</t>
  </si>
  <si>
    <t>62</t>
  </si>
  <si>
    <t>63</t>
  </si>
  <si>
    <t>115</t>
  </si>
  <si>
    <t>116</t>
  </si>
  <si>
    <t>142</t>
  </si>
  <si>
    <t>143</t>
  </si>
  <si>
    <t>144</t>
  </si>
  <si>
    <t>145</t>
  </si>
  <si>
    <t>156</t>
  </si>
  <si>
    <t>157</t>
  </si>
  <si>
    <t>269</t>
  </si>
  <si>
    <t>270</t>
  </si>
  <si>
    <t>271</t>
  </si>
  <si>
    <t>272</t>
  </si>
  <si>
    <t>273</t>
  </si>
  <si>
    <t>365</t>
  </si>
  <si>
    <t>366</t>
  </si>
  <si>
    <t>367</t>
  </si>
  <si>
    <t>406</t>
  </si>
  <si>
    <t>407</t>
  </si>
  <si>
    <t>408</t>
  </si>
  <si>
    <t>409</t>
  </si>
  <si>
    <t>437</t>
  </si>
  <si>
    <t>438</t>
  </si>
  <si>
    <t>439</t>
  </si>
  <si>
    <t>440</t>
  </si>
  <si>
    <t>485</t>
  </si>
  <si>
    <t>486</t>
  </si>
  <si>
    <t>487</t>
  </si>
  <si>
    <t>488</t>
  </si>
  <si>
    <t>489</t>
  </si>
  <si>
    <t>490</t>
  </si>
  <si>
    <t>491</t>
  </si>
  <si>
    <t>492</t>
  </si>
  <si>
    <t>493</t>
  </si>
  <si>
    <t>494</t>
  </si>
  <si>
    <t>495</t>
  </si>
  <si>
    <t>1073</t>
  </si>
  <si>
    <t>1074</t>
  </si>
  <si>
    <t>1079</t>
  </si>
  <si>
    <t>1082</t>
  </si>
  <si>
    <t>Подпрограмма "Профилактика терроризма и экстремизма в Казачинском районе"</t>
  </si>
  <si>
    <t xml:space="preserve">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 </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</si>
  <si>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</si>
  <si>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</si>
  <si>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ДОХОДЫ ОТ ОКАЗАНИЯ ПЛАТНЫХ УСЛУГ И КОМПЕНСАЦИИ ЗАТРАТ ГОСУДАРСТВА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</si>
  <si>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</si>
  <si>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0150080230</t>
  </si>
  <si>
    <t>616</t>
  </si>
  <si>
    <t>621</t>
  </si>
  <si>
    <t>622</t>
  </si>
  <si>
    <t>623</t>
  </si>
  <si>
    <t>630</t>
  </si>
  <si>
    <t>01200S5630</t>
  </si>
  <si>
    <t>0310</t>
  </si>
  <si>
    <t>7488</t>
  </si>
  <si>
    <t>7563</t>
  </si>
  <si>
    <t>1087</t>
  </si>
  <si>
    <t>Приложение № 4</t>
  </si>
  <si>
    <t xml:space="preserve">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 </t>
  </si>
  <si>
    <t>053</t>
  </si>
  <si>
    <t>1095</t>
  </si>
  <si>
    <t>04100S4880</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</si>
  <si>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</si>
  <si>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МО Александровский сельсовет</t>
  </si>
  <si>
    <t>МО Захаровский сельсовет</t>
  </si>
  <si>
    <t>МО Момотовский сельсовет</t>
  </si>
  <si>
    <t>МО Новотроицкий сельсовет</t>
  </si>
  <si>
    <t>МО Пятковский сельсовет</t>
  </si>
  <si>
    <t>МО Рождественский сельсовет</t>
  </si>
  <si>
    <t>МО Талажанский сельсовет</t>
  </si>
  <si>
    <t>Приложение № 10</t>
  </si>
  <si>
    <t>Реализация мероприятий в области владения, пользования, управления, распоряжения муниципальным имуществом, в том числе земельными участками,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</si>
  <si>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</si>
  <si>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</si>
  <si>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09200S4130</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</si>
  <si>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</si>
  <si>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</si>
  <si>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8110080990</t>
  </si>
  <si>
    <t>8110082110</t>
  </si>
  <si>
    <t>8110002890</t>
  </si>
  <si>
    <t>Осуществление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</si>
  <si>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</si>
  <si>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</si>
  <si>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Муниципальное образование</t>
  </si>
  <si>
    <t>в том числе:</t>
  </si>
  <si>
    <t>Сумма</t>
  </si>
  <si>
    <t>0710075180</t>
  </si>
  <si>
    <t>0720075170</t>
  </si>
  <si>
    <t>Налог, взимаемый с налогоплательщиков, выбравших в качестве объекта налогообложения доходы</t>
  </si>
  <si>
    <t>011</t>
  </si>
  <si>
    <t>Налог, взимаемый с налогоплательщиков, выбравших в качестве объекта налогообложения доходы, уменьшенные на величину расходов</t>
  </si>
  <si>
    <t>021</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</si>
  <si>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</si>
  <si>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</si>
  <si>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</si>
  <si>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</si>
  <si>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Прочие дотации</t>
  </si>
  <si>
    <t>Прочие дотации бюджетам муниципальных районов</t>
  </si>
  <si>
    <t>7413</t>
  </si>
  <si>
    <t>0289</t>
  </si>
  <si>
    <t>261</t>
  </si>
  <si>
    <t>262</t>
  </si>
  <si>
    <t>263</t>
  </si>
  <si>
    <t>264</t>
  </si>
  <si>
    <t>275</t>
  </si>
  <si>
    <t>276</t>
  </si>
  <si>
    <t>277</t>
  </si>
  <si>
    <t>285</t>
  </si>
  <si>
    <t>286</t>
  </si>
  <si>
    <t>287</t>
  </si>
  <si>
    <t>288</t>
  </si>
  <si>
    <t>289</t>
  </si>
  <si>
    <t>290</t>
  </si>
  <si>
    <t>291</t>
  </si>
  <si>
    <t>292</t>
  </si>
  <si>
    <t>297</t>
  </si>
  <si>
    <t>298</t>
  </si>
  <si>
    <t>299</t>
  </si>
  <si>
    <t>327</t>
  </si>
  <si>
    <t>328</t>
  </si>
  <si>
    <t>348</t>
  </si>
  <si>
    <t>349</t>
  </si>
  <si>
    <t>421</t>
  </si>
  <si>
    <t>431</t>
  </si>
  <si>
    <t>450</t>
  </si>
  <si>
    <t>451</t>
  </si>
  <si>
    <t>452</t>
  </si>
  <si>
    <t>617</t>
  </si>
  <si>
    <t>Предоставление дотаций на выравнивание бюджетной обеспеченности поселений из районного бюджета за счет собственных доходов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</si>
  <si>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Дотация на выравнивание бюджетной обеспеченности поселений </t>
  </si>
  <si>
    <t>дотация на выравнивание уровня бюджетной обеспеченности поселений из районного бюджета за счет собственных доходов районного бюджета</t>
  </si>
  <si>
    <t xml:space="preserve">дотации на выравнивание бюджетной обеспеченности поселений из районного бюджета за счет средств субвенции из краевого бюджета </t>
  </si>
  <si>
    <t>Предоставление дотаций на выравнивание бюджетной обеспеченности поселений Казачинского района из районного бюджета за счет субвенции из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</si>
  <si>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0130075640</t>
  </si>
  <si>
    <t>006</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</si>
  <si>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</si>
  <si>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012E151690</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</si>
  <si>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</si>
  <si>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0150080940</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</si>
  <si>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</si>
  <si>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01200L3040</t>
  </si>
  <si>
    <t>Предоставление субсидий юридическим лицам (за исключением субсидий государственным (муниципальным)учреждениям), индивидуальным предпринимателям, оказывающим услуги по перевозке пассажиров внутренним водным транспортом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</si>
  <si>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юридическим лицам (за исключением субсидий государственным (муниципальным)учреждениям), индивидуальным предпринимателям, выполняющим регулярные пассажирские перевозки автомобильным транспортом по муниципальным маршрутам регулярных перевозок в Казачинском районе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</si>
  <si>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Защита населения и территории от чрезвычайных ситуаций природного и техногенного характера, пожарная безопасность</t>
  </si>
  <si>
    <t>0120015980</t>
  </si>
  <si>
    <t>Осуществление государственных полномочий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</si>
  <si>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</si>
  <si>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2023 год</t>
  </si>
  <si>
    <t xml:space="preserve">Денежные взыскания (штрафы) за нарушение законодательства Российской Федерации о государственном оборонном заказе
</t>
  </si>
  <si>
    <t>1598</t>
  </si>
  <si>
    <t>1096</t>
  </si>
  <si>
    <t>44</t>
  </si>
  <si>
    <t>45</t>
  </si>
  <si>
    <t>52</t>
  </si>
  <si>
    <t>91</t>
  </si>
  <si>
    <t>92</t>
  </si>
  <si>
    <t>93</t>
  </si>
  <si>
    <t>94</t>
  </si>
  <si>
    <t>95</t>
  </si>
  <si>
    <t>259</t>
  </si>
  <si>
    <t>260</t>
  </si>
  <si>
    <t>267</t>
  </si>
  <si>
    <t>268</t>
  </si>
  <si>
    <t>311</t>
  </si>
  <si>
    <t>312</t>
  </si>
  <si>
    <t>319</t>
  </si>
  <si>
    <t>335</t>
  </si>
  <si>
    <t>336</t>
  </si>
  <si>
    <t>337</t>
  </si>
  <si>
    <t>338</t>
  </si>
  <si>
    <t>339</t>
  </si>
  <si>
    <t>340</t>
  </si>
  <si>
    <t>341</t>
  </si>
  <si>
    <t>342</t>
  </si>
  <si>
    <t>343</t>
  </si>
  <si>
    <t>351</t>
  </si>
  <si>
    <t>352</t>
  </si>
  <si>
    <t>353</t>
  </si>
  <si>
    <t>354</t>
  </si>
  <si>
    <t>355</t>
  </si>
  <si>
    <t>356</t>
  </si>
  <si>
    <t>357</t>
  </si>
  <si>
    <t>391</t>
  </si>
  <si>
    <t>392</t>
  </si>
  <si>
    <t>393</t>
  </si>
  <si>
    <t>441</t>
  </si>
  <si>
    <t>442</t>
  </si>
  <si>
    <t>447</t>
  </si>
  <si>
    <t>448</t>
  </si>
  <si>
    <t>449</t>
  </si>
  <si>
    <t>537</t>
  </si>
  <si>
    <t>538</t>
  </si>
  <si>
    <t>571</t>
  </si>
  <si>
    <t>602</t>
  </si>
  <si>
    <t>603</t>
  </si>
  <si>
    <t>604</t>
  </si>
  <si>
    <t>618</t>
  </si>
  <si>
    <t>619</t>
  </si>
  <si>
    <t>к проекту решения</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</si>
  <si>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</si>
  <si>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Приложение №  8</t>
  </si>
  <si>
    <t>Приложение №  7</t>
  </si>
  <si>
    <t>Прочие дотации бюджетам муниципальных районов (на частичную компенсацию расходов на оплату труда работников муниципальных учреждений)</t>
  </si>
  <si>
    <t xml:space="preserve">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 </t>
  </si>
  <si>
    <t xml:space="preserve">Прочие субсидии бюджетам муниципальных районов (на поддержку деятельности муниципальных молодежных центров) </t>
  </si>
  <si>
    <t xml:space="preserve">Прочие субсидии бюджетам муниципальных районов (на комплектование книжных фондов библиотек муниципальных образований Красноярского края) </t>
  </si>
  <si>
    <t xml:space="preserve">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</si>
  <si>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</si>
  <si>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</si>
  <si>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t>
  </si>
  <si>
    <t xml:space="preserve">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</si>
  <si>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</si>
  <si>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 xml:space="preserve">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</si>
  <si>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</si>
  <si>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</si>
  <si>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</si>
  <si>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</si>
  <si>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</si>
  <si>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</si>
  <si>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</si>
  <si>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</si>
  <si>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</si>
  <si>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</si>
  <si>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</si>
  <si>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</si>
  <si>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</si>
  <si>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</si>
  <si>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</si>
  <si>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</si>
  <si>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</si>
  <si>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</si>
  <si>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</si>
  <si>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 </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</si>
  <si>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</si>
  <si>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</si>
  <si>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</si>
  <si>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</si>
  <si>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</si>
  <si>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</si>
  <si>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</si>
  <si>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</si>
  <si>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</si>
  <si>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</si>
  <si>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</si>
  <si>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</si>
  <si>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</si>
  <si>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</si>
  <si>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</si>
  <si>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</si>
  <si>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2722</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</si>
  <si>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</si>
  <si>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 </t>
  </si>
  <si>
    <t xml:space="preserve"> 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 </t>
  </si>
  <si>
    <t>0130081610</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</si>
  <si>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</si>
  <si>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Cубсидии некоммерческим организациям (за исключением государственных (муниципальных) учреждений)</t>
  </si>
  <si>
    <t>830</t>
  </si>
  <si>
    <t>Исполнение судебных актов</t>
  </si>
  <si>
    <t>2024 год</t>
  </si>
  <si>
    <t>Контрольно-счетная палата Казачинского района</t>
  </si>
  <si>
    <t>1105</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</si>
  <si>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</si>
  <si>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265</t>
  </si>
  <si>
    <t>266</t>
  </si>
  <si>
    <t>422</t>
  </si>
  <si>
    <t>423</t>
  </si>
  <si>
    <t>424</t>
  </si>
  <si>
    <t>425</t>
  </si>
  <si>
    <t>589</t>
  </si>
  <si>
    <t>590</t>
  </si>
  <si>
    <t>591</t>
  </si>
  <si>
    <t>592</t>
  </si>
  <si>
    <t>593</t>
  </si>
  <si>
    <t>523</t>
  </si>
  <si>
    <t xml:space="preserve">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</si>
  <si>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7607</t>
  </si>
  <si>
    <t xml:space="preserve"> Прочие субсидии бюджетам муниципальных районов (на реализацию муниципальных программ развития субъектов малого и среднего предпринимательства)</t>
  </si>
  <si>
    <t>7846</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</si>
  <si>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</si>
  <si>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</si>
  <si>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 </t>
  </si>
  <si>
    <t>1103</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</si>
  <si>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сельского Совета депутатов) </t>
  </si>
  <si>
    <t>1104</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</si>
  <si>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 </t>
  </si>
  <si>
    <t xml:space="preserve">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 </t>
  </si>
  <si>
    <t>0450000000</t>
  </si>
  <si>
    <t xml:space="preserve">Подпрограмма "Сохранение и развитие этнокультурных традиций народов, проживающих на территории Казачинского района" </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</si>
  <si>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</si>
  <si>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522</t>
  </si>
  <si>
    <t>524</t>
  </si>
  <si>
    <t>525</t>
  </si>
  <si>
    <t>526</t>
  </si>
  <si>
    <t>527</t>
  </si>
  <si>
    <t>542</t>
  </si>
  <si>
    <t>543</t>
  </si>
  <si>
    <t>544</t>
  </si>
  <si>
    <t>545</t>
  </si>
  <si>
    <t>546</t>
  </si>
  <si>
    <t>547</t>
  </si>
  <si>
    <t>548</t>
  </si>
  <si>
    <t>561</t>
  </si>
  <si>
    <t>562</t>
  </si>
  <si>
    <t>8110078460</t>
  </si>
  <si>
    <t>9210080310</t>
  </si>
  <si>
    <t xml:space="preserve">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 </t>
  </si>
  <si>
    <t>624</t>
  </si>
  <si>
    <t>625</t>
  </si>
  <si>
    <t>04100L5191</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</si>
  <si>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</si>
  <si>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10900S6070</t>
  </si>
  <si>
    <t>626</t>
  </si>
  <si>
    <t>627</t>
  </si>
  <si>
    <t>628</t>
  </si>
  <si>
    <t>629</t>
  </si>
  <si>
    <t>631</t>
  </si>
  <si>
    <t>632</t>
  </si>
  <si>
    <t>633</t>
  </si>
  <si>
    <t>634</t>
  </si>
  <si>
    <t>635</t>
  </si>
  <si>
    <t>636</t>
  </si>
  <si>
    <t>637</t>
  </si>
  <si>
    <t>638</t>
  </si>
  <si>
    <t>639</t>
  </si>
  <si>
    <t>640</t>
  </si>
  <si>
    <t>641</t>
  </si>
  <si>
    <t>642</t>
  </si>
  <si>
    <t>643</t>
  </si>
  <si>
    <t>644</t>
  </si>
  <si>
    <t>10900S6610</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</si>
  <si>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</si>
  <si>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</si>
  <si>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</si>
  <si>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</si>
  <si>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</si>
  <si>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</si>
  <si>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</si>
  <si>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</si>
  <si>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</si>
  <si>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Субсидии субъектам малого и среднего предпринимательства на реализацию инвестиционных проектов в приоритетных отраслях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</si>
  <si>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   </t>
  </si>
  <si>
    <t>от 00.00.2022 № 00-000</t>
  </si>
  <si>
    <t>Приложение № 5</t>
  </si>
  <si>
    <t>700</t>
  </si>
  <si>
    <t>791 01 03 00 00 00 0000 000</t>
  </si>
  <si>
    <t>Бюджетные кредиты из других бюджетов бюджетной системы Российской Федерации</t>
  </si>
  <si>
    <t>791 01 03 01 00 00 0000 000</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</si>
  <si>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</si>
  <si>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</si>
  <si>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791 01 03 01 00 00 0000 700</t>
  </si>
  <si>
    <t>791 01 03 00 00 05 0000 710</t>
  </si>
  <si>
    <t>Привлечение кредитов из других бюджетов бюджетной системы Российской Федерации бюджетам муниципальных районов в валюте Российской Федерации</t>
  </si>
  <si>
    <t>791 01 03 00 00 00 0000 800</t>
  </si>
  <si>
    <t>791 01 03 00 00 05 0000 810</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</si>
  <si>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</si>
  <si>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</si>
  <si>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Источники внутреннего финансирования дефицита (профицита) районного бюджета на 2023 год и плановый период 2024 - 2025 годов</t>
  </si>
  <si>
    <t>2025 год</t>
  </si>
  <si>
    <t>Доходы районного бюджета на 2023 год и плановый период 2024-2025 годов</t>
  </si>
  <si>
    <t xml:space="preserve">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2024-2025 годов </t>
  </si>
  <si>
    <t>Ведомственная структура расходов районного бюджета на 2023 год и плановый период 2024-2025 годов</t>
  </si>
  <si>
    <t xml:space="preserve">Распределение бюджетных ассигнований по целевым статьям (муниципальным программам Казачинского района и непрограммным направлениям деятельности), группам и подгруппам видов расходов, разделам, подразделам классификации расходов районного бюджета на 2023 год и плановый период 2024-2025 годов </t>
  </si>
  <si>
    <t>от 00.00.0000 № 00-00</t>
  </si>
  <si>
    <t>Распределение дотаций на выравнивание бюджетной обеспеченности поселений на 2023 год и плановый период 2024 - 2025 годов</t>
  </si>
  <si>
    <t>от  00.00.0000 № 00-00</t>
  </si>
  <si>
    <t xml:space="preserve"> Распределение субвенций бюджетам поселений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на 2023 год и плановый период 2024-2025 годов</t>
  </si>
  <si>
    <t xml:space="preserve">  Распределение субвенций бюджетам поселений, направляемых в 2023 году и плановом периоде 2024-2025 годов на выполнение государственных полномочий по созданию и обеспечению деятельности административных комиссий</t>
  </si>
  <si>
    <t>от 00.00.0000 № 00-000</t>
  </si>
  <si>
    <t>Распределение иных межбюджетных трансфертов бюджетам поселений на поддержку мер по обеспечению сбалансированности бюджетов на 2023 год и плановый период 2024- 2025 годов</t>
  </si>
  <si>
    <t>от  00.00.2022 № 00-00</t>
  </si>
  <si>
    <t>ПРОГРАММА 
муниципальных внутренних заимствований по Казачинскому району 
на 2023 год и плановый период 2024-2025 годов</t>
  </si>
  <si>
    <t>0150075870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</si>
  <si>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</si>
  <si>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Приложение № 9</t>
  </si>
  <si>
    <t xml:space="preserve">Налог на прибыль организаций, зачисляемый в бюджеты бюджетной системы Российской Федерации по соответствующим ставкам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</si>
  <si>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</si>
  <si>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</si>
  <si>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</si>
  <si>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</si>
  <si>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Налог, взимаемый в связи с применением упрощенной системы налогообложения
</t>
  </si>
  <si>
    <t xml:space="preserve">Налог, взимаемый с налогоплательщиков, выбравших в качестве объекта налогообложения доходы
</t>
  </si>
  <si>
    <t xml:space="preserve">Налог, взимаемый в связи с применением патентной системы налогообложения, зачисляемый в бюджеты муниципальных районов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</si>
  <si>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</si>
  <si>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</si>
  <si>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</si>
  <si>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</si>
  <si>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от сдачи в аренду имущества, составляющего государственную (муниципальную) казну (за исключением земельных участков)
</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</si>
  <si>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</si>
  <si>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</si>
  <si>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</si>
  <si>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 xml:space="preserve">Плата за выбросы загрязняющих веществ в атмосферный воздух стационарными объектами
</t>
  </si>
  <si>
    <t xml:space="preserve">Плата за размещение отходов производства и потребления
</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</si>
  <si>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</si>
  <si>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</si>
  <si>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</si>
  <si>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</si>
  <si>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</si>
  <si>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</si>
  <si>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063</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</si>
  <si>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</si>
  <si>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</si>
  <si>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073</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</si>
  <si>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</si>
  <si>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090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</si>
  <si>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t>
  </si>
  <si>
    <t>093</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</si>
  <si>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</si>
  <si>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</si>
  <si>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</si>
  <si>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</si>
  <si>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</si>
  <si>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 xml:space="preserve">Дотации бюджетам муниципальных районов на выравнивание бюджетной обеспеченности из бюджета субъекта Российской Федерации
</t>
  </si>
  <si>
    <t xml:space="preserve">Дотации бюджетам муниципальных районов на поддержку мер по обеспечению сбалансированности бюджетов
</t>
  </si>
  <si>
    <t xml:space="preserve">Субсидии бюджетам бюджетной системы Российской Федерации (межбюджетные субсидии)
</t>
  </si>
  <si>
    <t xml:space="preserve">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t>
  </si>
  <si>
    <t xml:space="preserve">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</si>
  <si>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</si>
  <si>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 xml:space="preserve">Субсидии бюджетам муниципальных районов на государственную поддержку отрасли культуры (модернизация библиотек в части комплектования книжных фондов) </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</si>
  <si>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</si>
  <si>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 xml:space="preserve">Прочие субсидии бюджетам муниципальных районов (на приведение зданий и сооружений общеобразовательных организаций в соответствие с требованиями законодательства) </t>
  </si>
  <si>
    <t xml:space="preserve">Субвенции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</si>
  <si>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</si>
  <si>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t>
  </si>
  <si>
    <t>Субвенции бюджетам муниципальных районов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</si>
  <si>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соответствии с Законом края от 20 декабря 2007 года № 4-1089)) </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</si>
  <si>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</si>
  <si>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соответствии с Законом края от 27 декабря 2005 года № 17-4377)) </t>
  </si>
  <si>
    <t>7587</t>
  </si>
  <si>
    <t>Субвенции бюджетам муниципальных райнов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t>
  </si>
  <si>
    <t>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входящих в состав муниципального района края (в соответствии с Законом края от 29 ноября 2005 года № 16-4081))</t>
  </si>
  <si>
    <t>Субвенции бюджетам муниципальных районов ( на осуществление государственных полномочий по организации и обеспечению отдыха и оздоровления детей (в соответствии с Законом края от 19 апреля 2018 года № 5-1533))</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</si>
  <si>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</si>
  <si>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</si>
  <si>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</si>
  <si>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</si>
  <si>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</si>
  <si>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</si>
  <si>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</si>
  <si>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Обслуживание государственного (муниципального) долга</t>
  </si>
  <si>
    <t>1300</t>
  </si>
  <si>
    <t>Обслуживание государственного (муниципального) внутреннего долга</t>
  </si>
  <si>
    <t>1301</t>
  </si>
  <si>
    <t>Подпрограмма "Управление муниципальным долгом Казачинского района"</t>
  </si>
  <si>
    <t>Обслуживание муниципального долга Казачинского района в рамках подрограммы "Управление муниципальным долгом Казачинского района" муниципальной программы Казачинского района "Управление муниципальными финансами"</t>
  </si>
  <si>
    <t>0220000000</t>
  </si>
  <si>
    <t>0220000650</t>
  </si>
  <si>
    <t>Обслуживание муниципального долга</t>
  </si>
  <si>
    <t>730</t>
  </si>
  <si>
    <t>от ____._____.2022 № _____</t>
  </si>
  <si>
    <t>1106</t>
  </si>
  <si>
    <t>84</t>
  </si>
  <si>
    <t>85</t>
  </si>
  <si>
    <t>86</t>
  </si>
  <si>
    <t>282</t>
  </si>
  <si>
    <t>283</t>
  </si>
  <si>
    <t>284</t>
  </si>
  <si>
    <t>358</t>
  </si>
  <si>
    <t>359</t>
  </si>
  <si>
    <t>360</t>
  </si>
  <si>
    <t>361</t>
  </si>
  <si>
    <t>362</t>
  </si>
  <si>
    <t>363</t>
  </si>
  <si>
    <t>453</t>
  </si>
  <si>
    <t>454</t>
  </si>
  <si>
    <t>455</t>
  </si>
  <si>
    <t>456</t>
  </si>
  <si>
    <t>457</t>
  </si>
  <si>
    <t>458</t>
  </si>
  <si>
    <t>459</t>
  </si>
  <si>
    <t>460</t>
  </si>
  <si>
    <t>461</t>
  </si>
  <si>
    <t>462</t>
  </si>
  <si>
    <t>463</t>
  </si>
  <si>
    <t>464</t>
  </si>
  <si>
    <t>465</t>
  </si>
  <si>
    <t>549</t>
  </si>
  <si>
    <t>550</t>
  </si>
  <si>
    <t>551</t>
  </si>
  <si>
    <t>552</t>
  </si>
  <si>
    <t>553</t>
  </si>
  <si>
    <t>555</t>
  </si>
  <si>
    <t>556</t>
  </si>
  <si>
    <t>557</t>
  </si>
  <si>
    <t>558</t>
  </si>
  <si>
    <t>559</t>
  </si>
  <si>
    <t>560</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</si>
</sst>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р_._-;\-* #,##0_р_._-;_-* &quot;-&quot;??_р_._-;_-@_-"/>
    <numFmt numFmtId="173" formatCode="0.0"/>
    <numFmt numFmtId="174" formatCode="#,##0.0"/>
    <numFmt numFmtId="175" formatCode="\2\6"/>
    <numFmt numFmtId="176" formatCode="?"/>
    <numFmt numFmtId="177" formatCode="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
    <numFmt numFmtId="183" formatCode="#,###.000,"/>
    <numFmt numFmtId="184" formatCode="#,##0.00_ ;[Red]\-#,##0.00\ "/>
    <numFmt numFmtId="185" formatCode="#,##0.0_ ;[Red]\-#,##0.0\ "/>
    <numFmt numFmtId="186" formatCode="#,##0_ ;[Red]\-#,##0\ "/>
    <numFmt numFmtId="187" formatCode="_(&quot;$&quot;* #,##0.00_);_(&quot;$&quot;* \(#,##0.00\);_(&quot;$&quot;* &quot;-&quot;??_);_(@_)"/>
    <numFmt numFmtId="188" formatCode="_(* #,##0_);_(* \(#,##0\);_(* &quot;-&quot;_);_(@_)"/>
    <numFmt numFmtId="189" formatCode="_(* #,##0.00_);_(* \(#,##0.00\);_(* &quot;-&quot;??_);_(@_)"/>
    <numFmt numFmtId="190" formatCode="_(&quot;$&quot;* #,##0_);_(&quot;$&quot;* \(#,##0\);_(&quot;$&quot;* &quot;-&quot;_);_(@_)"/>
    <numFmt numFmtId="191" formatCode="dd/mm/yyyy\ hh:mm"/>
    <numFmt numFmtId="192" formatCode="0.00000000"/>
    <numFmt numFmtId="193" formatCode="0.0000000"/>
    <numFmt numFmtId="194" formatCode="0.000000"/>
    <numFmt numFmtId="195" formatCode="0.00000"/>
    <numFmt numFmtId="196" formatCode="0.0%"/>
    <numFmt numFmtId="197" formatCode="0.0000"/>
    <numFmt numFmtId="198" formatCode="0.000"/>
    <numFmt numFmtId="199" formatCode="#,##0.000_ ;[Red]\-#,##0.000\ "/>
    <numFmt numFmtId="200" formatCode="#,##0.0000"/>
  </numFmts>
  <fonts count="63">
    <font>
      <sz val="11"/>
      <color theme="1"/>
      <name val="Calibri"/>
      <family val="2"/>
    </font>
    <font>
      <sz val="11"/>
      <color indexed="8"/>
      <name val="Calibri"/>
      <family val="2"/>
    </font>
    <font>
      <sz val="10"/>
      <name val="Arial Cyr"/>
      <family val="0"/>
    </font>
    <font>
      <sz val="8"/>
      <name val="Calibri"/>
      <family val="2"/>
    </font>
    <font>
      <b/>
      <sz val="12"/>
      <color indexed="8"/>
      <name val="Times New Roman"/>
      <family val="1"/>
    </font>
    <font>
      <b/>
      <sz val="12"/>
      <name val="Times New Roman"/>
      <family val="1"/>
    </font>
    <font>
      <sz val="12"/>
      <name val="Times New Roman"/>
      <family val="1"/>
    </font>
    <font>
      <sz val="12"/>
      <color indexed="8"/>
      <name val="Times New Roman"/>
      <family val="1"/>
    </font>
    <font>
      <sz val="10"/>
      <name val="Times New Roman"/>
      <family val="1"/>
    </font>
    <font>
      <b/>
      <sz val="10"/>
      <name val="Times New Roman"/>
      <family val="1"/>
    </font>
    <font>
      <sz val="10"/>
      <color indexed="8"/>
      <name val="Times New Roman"/>
      <family val="1"/>
    </font>
    <font>
      <sz val="10"/>
      <name val="Calibri"/>
      <family val="2"/>
    </font>
    <font>
      <sz val="12"/>
      <name val="Times New Roman Cyr"/>
      <family val="0"/>
    </font>
    <font>
      <sz val="11"/>
      <color indexed="8"/>
      <name val="Times New Roman"/>
      <family val="1"/>
    </font>
    <font>
      <sz val="12"/>
      <name val="Arial Cyr"/>
      <family val="0"/>
    </font>
    <font>
      <b/>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theme="1"/>
      <name val="Calibri"/>
      <family val="2"/>
    </font>
    <font>
      <sz val="12"/>
      <color rgb="FF000000"/>
      <name val="Times New Roman"/>
      <family val="1"/>
    </font>
    <font>
      <b/>
      <sz val="10"/>
      <color theme="1"/>
      <name val="Times New Roman"/>
      <family val="1"/>
    </font>
    <font>
      <sz val="10"/>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style="thin"/>
      <right style="thin"/>
      <top>
        <color indexed="63"/>
      </top>
      <bottom style="thin"/>
    </border>
    <border>
      <left/>
      <right style="thin"/>
      <top style="thin"/>
      <bottom style="thin"/>
    </border>
    <border>
      <left style="thin"/>
      <right style="thin"/>
      <top>
        <color indexed="63"/>
      </top>
      <bottom>
        <color indexed="63"/>
      </bottom>
    </border>
    <border>
      <left style="thin"/>
      <right>
        <color indexed="63"/>
      </right>
      <top style="thin"/>
      <bottom/>
    </border>
    <border>
      <left style="thin"/>
      <right>
        <color indexed="63"/>
      </right>
      <top/>
      <bottom/>
    </border>
    <border>
      <left style="thin"/>
      <right/>
      <top>
        <color indexed="63"/>
      </top>
      <bottom style="thin"/>
    </border>
    <border>
      <left/>
      <right/>
      <top style="thin"/>
      <bottom style="thin"/>
    </border>
    <border>
      <left>
        <color indexed="63"/>
      </left>
      <right>
        <color indexed="63"/>
      </right>
      <top style="thin"/>
      <bottom>
        <color indexed="63"/>
      </bottom>
    </border>
  </borders>
  <cellStyleXfs count="9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5"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9" fillId="33" borderId="1" applyNumberFormat="0" applyAlignment="0" applyProtection="0"/>
    <xf numFmtId="0" fontId="40" fillId="34" borderId="2" applyNumberFormat="0" applyAlignment="0" applyProtection="0"/>
    <xf numFmtId="0" fontId="41" fillId="34" borderId="1"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35" borderId="7"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2" fillId="0" borderId="0">
      <alignment/>
      <protection/>
    </xf>
    <xf numFmtId="0" fontId="2"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2" fillId="0" borderId="0">
      <alignment/>
      <protection/>
    </xf>
    <xf numFmtId="0" fontId="51" fillId="0" borderId="0" applyNumberFormat="0" applyFill="0" applyBorder="0" applyAlignment="0" applyProtection="0"/>
    <xf numFmtId="0" fontId="52" fillId="37" borderId="0" applyNumberFormat="0" applyBorder="0" applyAlignment="0" applyProtection="0"/>
    <xf numFmtId="0" fontId="53" fillId="0" borderId="0" applyNumberFormat="0" applyFill="0" applyBorder="0" applyAlignment="0" applyProtection="0"/>
    <xf numFmtId="0" fontId="1" fillId="38"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6" fillId="39" borderId="0" applyNumberFormat="0" applyBorder="0" applyAlignment="0" applyProtection="0"/>
  </cellStyleXfs>
  <cellXfs count="343">
    <xf numFmtId="0" fontId="0" fillId="0" borderId="0" xfId="0" applyFont="1" applyAlignment="1">
      <alignment/>
    </xf>
    <xf numFmtId="0" fontId="6" fillId="0" borderId="0" xfId="0" applyFont="1" applyFill="1" applyAlignment="1">
      <alignment horizontal="center"/>
    </xf>
    <xf numFmtId="0" fontId="7" fillId="0" borderId="0" xfId="0" applyFont="1" applyFill="1" applyAlignment="1">
      <alignment/>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Fill="1" applyAlignment="1">
      <alignment horizontal="right"/>
    </xf>
    <xf numFmtId="0" fontId="6" fillId="0" borderId="0" xfId="0" applyFont="1" applyFill="1" applyAlignment="1">
      <alignment/>
    </xf>
    <xf numFmtId="4" fontId="6" fillId="0" borderId="0" xfId="0" applyNumberFormat="1" applyFont="1" applyFill="1" applyAlignment="1">
      <alignment/>
    </xf>
    <xf numFmtId="0" fontId="6" fillId="0" borderId="11" xfId="0" applyFont="1" applyFill="1" applyBorder="1" applyAlignment="1">
      <alignment horizontal="left" vertical="top" wrapText="1"/>
    </xf>
    <xf numFmtId="0" fontId="6" fillId="0" borderId="10" xfId="0"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center"/>
    </xf>
    <xf numFmtId="0" fontId="7" fillId="0" borderId="0" xfId="0" applyFont="1" applyFill="1" applyAlignment="1">
      <alignment/>
    </xf>
    <xf numFmtId="49" fontId="7" fillId="0" borderId="10" xfId="0" applyNumberFormat="1" applyFont="1" applyFill="1" applyBorder="1" applyAlignment="1">
      <alignment horizontal="left" vertical="center"/>
    </xf>
    <xf numFmtId="4" fontId="6" fillId="0" borderId="10" xfId="0" applyNumberFormat="1" applyFont="1" applyFill="1" applyBorder="1" applyAlignment="1">
      <alignment horizontal="right" vertical="top" wrapText="1"/>
    </xf>
    <xf numFmtId="0" fontId="5" fillId="0" borderId="0" xfId="0" applyFont="1" applyFill="1" applyBorder="1" applyAlignment="1">
      <alignment horizontal="center" vertical="center" wrapText="1"/>
    </xf>
    <xf numFmtId="0" fontId="6" fillId="0" borderId="11" xfId="0" applyFont="1" applyFill="1" applyBorder="1" applyAlignment="1">
      <alignment horizontal="center" vertical="top" wrapText="1"/>
    </xf>
    <xf numFmtId="4" fontId="6" fillId="0" borderId="10" xfId="90" applyNumberFormat="1" applyFont="1" applyFill="1" applyBorder="1" applyAlignment="1">
      <alignment horizontal="right" vertical="top" wrapText="1"/>
    </xf>
    <xf numFmtId="4" fontId="5" fillId="0" borderId="10" xfId="90" applyNumberFormat="1" applyFont="1" applyFill="1" applyBorder="1" applyAlignment="1">
      <alignment horizontal="right" vertical="top" wrapText="1"/>
    </xf>
    <xf numFmtId="4" fontId="6" fillId="0" borderId="10" xfId="0" applyNumberFormat="1" applyFont="1" applyFill="1" applyBorder="1" applyAlignment="1">
      <alignment horizontal="right" vertical="center" wrapText="1"/>
    </xf>
    <xf numFmtId="0" fontId="5" fillId="0" borderId="12"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0" xfId="0"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vertical="center" wrapText="1"/>
    </xf>
    <xf numFmtId="1" fontId="8" fillId="0" borderId="0" xfId="0" applyNumberFormat="1" applyFont="1" applyFill="1" applyAlignment="1">
      <alignment horizontal="center" vertical="center" wrapText="1"/>
    </xf>
    <xf numFmtId="0" fontId="8" fillId="0" borderId="0" xfId="0" applyFont="1" applyFill="1" applyAlignment="1">
      <alignment horizontal="center"/>
    </xf>
    <xf numFmtId="4" fontId="8" fillId="0" borderId="0" xfId="0" applyNumberFormat="1" applyFont="1" applyFill="1" applyAlignment="1">
      <alignment horizontal="center"/>
    </xf>
    <xf numFmtId="0" fontId="6" fillId="0" borderId="10" xfId="0" applyNumberFormat="1" applyFont="1" applyFill="1" applyBorder="1" applyAlignment="1">
      <alignment vertical="top" wrapText="1"/>
    </xf>
    <xf numFmtId="0" fontId="8" fillId="0" borderId="10" xfId="0" applyNumberFormat="1" applyFont="1" applyFill="1" applyBorder="1" applyAlignment="1">
      <alignment vertical="top" wrapText="1"/>
    </xf>
    <xf numFmtId="49" fontId="8" fillId="0" borderId="10" xfId="71" applyNumberFormat="1" applyFont="1" applyFill="1" applyBorder="1" applyAlignment="1">
      <alignment horizontal="center" vertical="top" wrapText="1"/>
      <protection/>
    </xf>
    <xf numFmtId="4" fontId="8" fillId="0" borderId="10" xfId="0" applyNumberFormat="1" applyFont="1" applyFill="1" applyBorder="1" applyAlignment="1">
      <alignment horizontal="right" vertical="top" wrapText="1"/>
    </xf>
    <xf numFmtId="2" fontId="8" fillId="0" borderId="10" xfId="0" applyNumberFormat="1" applyFont="1" applyFill="1" applyBorder="1" applyAlignment="1">
      <alignment vertical="top" wrapText="1"/>
    </xf>
    <xf numFmtId="49" fontId="8" fillId="0" borderId="10" xfId="0" applyNumberFormat="1" applyFont="1" applyFill="1" applyBorder="1" applyAlignment="1">
      <alignment horizontal="center" vertical="top" wrapText="1"/>
    </xf>
    <xf numFmtId="4" fontId="9" fillId="0" borderId="10" xfId="0" applyNumberFormat="1" applyFont="1" applyFill="1" applyBorder="1" applyAlignment="1">
      <alignment horizontal="right" vertical="top" wrapText="1"/>
    </xf>
    <xf numFmtId="49" fontId="9" fillId="0" borderId="10" xfId="0" applyNumberFormat="1" applyFont="1" applyFill="1" applyBorder="1" applyAlignment="1">
      <alignment horizontal="center" vertical="top" wrapText="1"/>
    </xf>
    <xf numFmtId="49" fontId="8" fillId="0" borderId="11" xfId="71" applyNumberFormat="1" applyFont="1" applyFill="1" applyBorder="1" applyAlignment="1">
      <alignment vertical="top" wrapText="1"/>
      <protection/>
    </xf>
    <xf numFmtId="4" fontId="8" fillId="0" borderId="0" xfId="0" applyNumberFormat="1" applyFont="1" applyFill="1" applyAlignment="1">
      <alignment horizontal="right"/>
    </xf>
    <xf numFmtId="0" fontId="8" fillId="0" borderId="13" xfId="0" applyFont="1" applyFill="1" applyBorder="1" applyAlignment="1">
      <alignment horizontal="right" wrapText="1"/>
    </xf>
    <xf numFmtId="0" fontId="8" fillId="0" borderId="13" xfId="0" applyFont="1" applyFill="1" applyBorder="1" applyAlignment="1">
      <alignment horizontal="right"/>
    </xf>
    <xf numFmtId="0" fontId="8" fillId="0" borderId="13" xfId="0" applyFont="1" applyFill="1" applyBorder="1" applyAlignment="1">
      <alignment horizontal="center"/>
    </xf>
    <xf numFmtId="4" fontId="8" fillId="0" borderId="0" xfId="0" applyNumberFormat="1" applyFont="1" applyFill="1" applyBorder="1" applyAlignment="1">
      <alignment horizontal="center"/>
    </xf>
    <xf numFmtId="49" fontId="8" fillId="0" borderId="11" xfId="71" applyNumberFormat="1" applyFont="1" applyFill="1" applyBorder="1" applyAlignment="1">
      <alignment horizontal="center" vertical="center" wrapText="1"/>
      <protection/>
    </xf>
    <xf numFmtId="0" fontId="8" fillId="0" borderId="11" xfId="7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1" fontId="8" fillId="0" borderId="10" xfId="71" applyNumberFormat="1" applyFont="1" applyFill="1" applyBorder="1" applyAlignment="1">
      <alignment horizontal="center" vertical="center" wrapText="1"/>
      <protection/>
    </xf>
    <xf numFmtId="1" fontId="8" fillId="0" borderId="11" xfId="71" applyNumberFormat="1" applyFont="1" applyFill="1" applyBorder="1" applyAlignment="1">
      <alignment horizontal="center" vertical="center" wrapText="1"/>
      <protection/>
    </xf>
    <xf numFmtId="1"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9" fillId="0" borderId="11" xfId="0" applyFont="1" applyFill="1" applyBorder="1" applyAlignment="1">
      <alignment vertical="top" wrapText="1"/>
    </xf>
    <xf numFmtId="0" fontId="9" fillId="0" borderId="0" xfId="0" applyFont="1" applyFill="1" applyAlignment="1">
      <alignment horizontal="center" vertical="center" wrapText="1"/>
    </xf>
    <xf numFmtId="49" fontId="9" fillId="0" borderId="11" xfId="71" applyNumberFormat="1" applyFont="1" applyFill="1" applyBorder="1" applyAlignment="1">
      <alignment vertical="top" wrapText="1"/>
      <protection/>
    </xf>
    <xf numFmtId="0" fontId="9" fillId="0" borderId="0" xfId="0" applyFont="1" applyFill="1" applyAlignment="1">
      <alignment/>
    </xf>
    <xf numFmtId="49" fontId="8" fillId="0" borderId="10" xfId="71" applyNumberFormat="1" applyFont="1" applyFill="1" applyBorder="1" applyAlignment="1">
      <alignment horizontal="left" vertical="top" wrapText="1"/>
      <protection/>
    </xf>
    <xf numFmtId="0" fontId="9" fillId="0" borderId="10" xfId="0" applyNumberFormat="1" applyFont="1" applyFill="1" applyBorder="1" applyAlignment="1">
      <alignment vertical="top" wrapText="1"/>
    </xf>
    <xf numFmtId="49" fontId="10" fillId="0" borderId="10" xfId="0" applyNumberFormat="1" applyFont="1" applyFill="1" applyBorder="1" applyAlignment="1">
      <alignment horizontal="center" vertical="top" wrapText="1"/>
    </xf>
    <xf numFmtId="4" fontId="10"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6" fillId="0" borderId="0" xfId="0" applyFont="1" applyFill="1" applyAlignment="1">
      <alignment vertical="top"/>
    </xf>
    <xf numFmtId="0" fontId="6" fillId="0" borderId="0" xfId="0" applyFont="1" applyFill="1" applyAlignment="1">
      <alignment horizontal="right" vertical="top" wrapText="1"/>
    </xf>
    <xf numFmtId="4" fontId="6" fillId="0" borderId="0" xfId="0" applyNumberFormat="1" applyFont="1" applyFill="1" applyAlignment="1">
      <alignment horizontal="right" vertical="top" wrapText="1"/>
    </xf>
    <xf numFmtId="0" fontId="57" fillId="0" borderId="0" xfId="0" applyFont="1" applyFill="1" applyAlignment="1">
      <alignment horizontal="left" vertical="top" wrapText="1"/>
    </xf>
    <xf numFmtId="0" fontId="7" fillId="0" borderId="0" xfId="76" applyFont="1" applyAlignment="1">
      <alignment/>
      <protection/>
    </xf>
    <xf numFmtId="0" fontId="7" fillId="0" borderId="0" xfId="76" applyFont="1" applyAlignment="1">
      <alignment wrapText="1"/>
      <protection/>
    </xf>
    <xf numFmtId="0" fontId="7" fillId="0" borderId="0" xfId="76" applyFont="1" applyAlignment="1">
      <alignment horizontal="right"/>
      <protection/>
    </xf>
    <xf numFmtId="0" fontId="6" fillId="0" borderId="10" xfId="91" applyNumberFormat="1" applyFont="1" applyBorder="1" applyAlignment="1">
      <alignment horizontal="center" vertical="center" wrapText="1"/>
    </xf>
    <xf numFmtId="0" fontId="7" fillId="0" borderId="10" xfId="76" applyFont="1" applyBorder="1" applyAlignment="1">
      <alignment horizontal="center" vertical="center" wrapText="1"/>
      <protection/>
    </xf>
    <xf numFmtId="0" fontId="6" fillId="0" borderId="10" xfId="91" applyNumberFormat="1" applyFont="1" applyBorder="1" applyAlignment="1">
      <alignment horizontal="center" vertical="center"/>
    </xf>
    <xf numFmtId="0" fontId="6" fillId="0" borderId="10" xfId="71" applyFont="1" applyBorder="1" applyAlignment="1">
      <alignment horizontal="center" vertical="center"/>
      <protection/>
    </xf>
    <xf numFmtId="0" fontId="5" fillId="0" borderId="10" xfId="71" applyFont="1" applyBorder="1" applyAlignment="1">
      <alignment horizontal="center" vertical="center"/>
      <protection/>
    </xf>
    <xf numFmtId="4" fontId="4" fillId="0" borderId="10" xfId="76" applyNumberFormat="1" applyFont="1" applyFill="1" applyBorder="1" applyAlignment="1">
      <alignment horizontal="right" vertical="center"/>
      <protection/>
    </xf>
    <xf numFmtId="0" fontId="7" fillId="0" borderId="0" xfId="76" applyFont="1" applyFill="1" applyAlignment="1">
      <alignment/>
      <protection/>
    </xf>
    <xf numFmtId="0" fontId="6" fillId="0" borderId="10" xfId="71" applyFont="1" applyBorder="1" applyAlignment="1">
      <alignment horizontal="center" vertical="center" wrapText="1"/>
      <protection/>
    </xf>
    <xf numFmtId="0" fontId="57" fillId="0" borderId="0" xfId="0" applyFont="1" applyAlignment="1">
      <alignment/>
    </xf>
    <xf numFmtId="0" fontId="57" fillId="0" borderId="0" xfId="0" applyFont="1" applyAlignment="1">
      <alignment horizontal="center"/>
    </xf>
    <xf numFmtId="0" fontId="5" fillId="0" borderId="0" xfId="0" applyFont="1" applyFill="1" applyAlignment="1">
      <alignment horizontal="center" wrapText="1"/>
    </xf>
    <xf numFmtId="0" fontId="5" fillId="0" borderId="0" xfId="0" applyFont="1" applyFill="1" applyAlignment="1">
      <alignment horizontal="right"/>
    </xf>
    <xf numFmtId="0" fontId="7" fillId="0" borderId="0" xfId="0" applyFont="1" applyFill="1" applyAlignment="1">
      <alignment horizontal="center"/>
    </xf>
    <xf numFmtId="0" fontId="6" fillId="0" borderId="10" xfId="0" applyFont="1" applyFill="1" applyBorder="1" applyAlignment="1">
      <alignment horizontal="center"/>
    </xf>
    <xf numFmtId="172" fontId="5" fillId="0" borderId="0" xfId="90" applyNumberFormat="1" applyFont="1" applyFill="1" applyAlignment="1">
      <alignment horizontal="right"/>
    </xf>
    <xf numFmtId="0" fontId="5" fillId="0" borderId="0" xfId="0" applyFont="1" applyFill="1" applyAlignment="1">
      <alignment/>
    </xf>
    <xf numFmtId="0" fontId="6" fillId="0" borderId="0" xfId="0" applyFont="1" applyFill="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0" xfId="0" applyFont="1" applyFill="1" applyBorder="1" applyAlignment="1">
      <alignment horizontal="center" wrapText="1"/>
    </xf>
    <xf numFmtId="0" fontId="6" fillId="0" borderId="10" xfId="71" applyFont="1" applyFill="1" applyBorder="1" applyAlignment="1">
      <alignment/>
      <protection/>
    </xf>
    <xf numFmtId="4" fontId="5" fillId="0" borderId="10" xfId="0" applyNumberFormat="1" applyFont="1" applyFill="1" applyBorder="1" applyAlignment="1">
      <alignment horizontal="right" vertical="center"/>
    </xf>
    <xf numFmtId="4" fontId="6" fillId="0" borderId="10" xfId="0" applyNumberFormat="1" applyFont="1" applyFill="1" applyBorder="1" applyAlignment="1">
      <alignment/>
    </xf>
    <xf numFmtId="0" fontId="6" fillId="0" borderId="10" xfId="0" applyFont="1" applyFill="1" applyBorder="1" applyAlignment="1">
      <alignment/>
    </xf>
    <xf numFmtId="0" fontId="5" fillId="0" borderId="10" xfId="0" applyFont="1" applyFill="1" applyBorder="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horizontal="center"/>
    </xf>
    <xf numFmtId="4" fontId="4" fillId="40" borderId="11" xfId="77" applyNumberFormat="1" applyFont="1" applyFill="1" applyBorder="1" applyAlignment="1">
      <alignment horizontal="right" vertical="center"/>
      <protection/>
    </xf>
    <xf numFmtId="0" fontId="5" fillId="0" borderId="0" xfId="71" applyFont="1" applyBorder="1" applyAlignment="1">
      <alignment horizontal="center" vertical="center"/>
      <protection/>
    </xf>
    <xf numFmtId="0" fontId="5" fillId="0" borderId="0" xfId="71" applyFont="1" applyBorder="1" applyAlignment="1">
      <alignment vertical="center"/>
      <protection/>
    </xf>
    <xf numFmtId="174" fontId="4" fillId="0" borderId="0" xfId="77" applyNumberFormat="1" applyFont="1" applyBorder="1" applyAlignment="1">
      <alignment horizontal="right" vertical="center"/>
      <protection/>
    </xf>
    <xf numFmtId="174" fontId="4" fillId="0" borderId="0" xfId="77" applyNumberFormat="1" applyFont="1" applyFill="1" applyBorder="1" applyAlignment="1">
      <alignment horizontal="right" vertical="center"/>
      <protection/>
    </xf>
    <xf numFmtId="172" fontId="6" fillId="0" borderId="0" xfId="90" applyNumberFormat="1" applyFont="1" applyFill="1" applyAlignment="1">
      <alignment horizontal="right"/>
    </xf>
    <xf numFmtId="0" fontId="7" fillId="0" borderId="0" xfId="0" applyFont="1" applyFill="1" applyAlignment="1">
      <alignment horizontal="right" vertical="center" wrapText="1"/>
    </xf>
    <xf numFmtId="0" fontId="7" fillId="0" borderId="0" xfId="0" applyFont="1" applyFill="1" applyAlignment="1">
      <alignment horizontal="right"/>
    </xf>
    <xf numFmtId="4" fontId="5" fillId="0" borderId="0" xfId="0" applyNumberFormat="1" applyFont="1" applyFill="1" applyAlignment="1">
      <alignment/>
    </xf>
    <xf numFmtId="4" fontId="5" fillId="0" borderId="0" xfId="0" applyNumberFormat="1" applyFont="1" applyFill="1" applyBorder="1" applyAlignment="1">
      <alignment horizontal="center" vertical="center" wrapText="1"/>
    </xf>
    <xf numFmtId="4" fontId="8" fillId="0" borderId="0" xfId="0" applyNumberFormat="1" applyFont="1" applyFill="1" applyAlignment="1">
      <alignment/>
    </xf>
    <xf numFmtId="0" fontId="7" fillId="40" borderId="0" xfId="77" applyFont="1" applyFill="1" applyAlignment="1">
      <alignment wrapText="1"/>
      <protection/>
    </xf>
    <xf numFmtId="0" fontId="7" fillId="40" borderId="0" xfId="77" applyFont="1" applyFill="1" applyAlignment="1">
      <alignment/>
      <protection/>
    </xf>
    <xf numFmtId="0" fontId="7" fillId="40" borderId="0" xfId="77" applyFont="1" applyFill="1" applyAlignment="1">
      <alignment horizontal="right"/>
      <protection/>
    </xf>
    <xf numFmtId="0" fontId="6" fillId="40" borderId="10" xfId="91" applyNumberFormat="1" applyFont="1" applyFill="1" applyBorder="1" applyAlignment="1">
      <alignment horizontal="center" vertical="center" wrapText="1"/>
    </xf>
    <xf numFmtId="0" fontId="4" fillId="40" borderId="10" xfId="77" applyFont="1" applyFill="1" applyBorder="1" applyAlignment="1">
      <alignment horizontal="center" vertical="center" wrapText="1"/>
      <protection/>
    </xf>
    <xf numFmtId="0" fontId="7" fillId="40" borderId="10" xfId="77" applyFont="1" applyFill="1" applyBorder="1" applyAlignment="1">
      <alignment horizontal="center" vertical="center" wrapText="1"/>
      <protection/>
    </xf>
    <xf numFmtId="0" fontId="6" fillId="40" borderId="10" xfId="71" applyFont="1" applyFill="1" applyBorder="1" applyAlignment="1">
      <alignment horizontal="center" vertical="center"/>
      <protection/>
    </xf>
    <xf numFmtId="0" fontId="6" fillId="40" borderId="10" xfId="71" applyFont="1" applyFill="1" applyBorder="1" applyAlignment="1">
      <alignment vertical="center"/>
      <protection/>
    </xf>
    <xf numFmtId="4" fontId="57" fillId="40" borderId="10" xfId="0" applyNumberFormat="1" applyFont="1" applyFill="1" applyBorder="1" applyAlignment="1">
      <alignment horizontal="right" vertical="center" wrapText="1"/>
    </xf>
    <xf numFmtId="0" fontId="5" fillId="40" borderId="10" xfId="71" applyFont="1" applyFill="1" applyBorder="1" applyAlignment="1">
      <alignment horizontal="center" vertical="center"/>
      <protection/>
    </xf>
    <xf numFmtId="0" fontId="5" fillId="40" borderId="10" xfId="71" applyFont="1" applyFill="1" applyBorder="1" applyAlignment="1">
      <alignment vertical="center"/>
      <protection/>
    </xf>
    <xf numFmtId="4" fontId="4" fillId="40" borderId="10" xfId="77" applyNumberFormat="1" applyFont="1" applyFill="1" applyBorder="1" applyAlignment="1">
      <alignment horizontal="right" vertical="center"/>
      <protection/>
    </xf>
    <xf numFmtId="4" fontId="12" fillId="0" borderId="10" xfId="0" applyNumberFormat="1" applyFont="1" applyBorder="1" applyAlignment="1">
      <alignment horizontal="right" vertical="center"/>
    </xf>
    <xf numFmtId="0" fontId="5" fillId="0" borderId="0" xfId="0" applyFont="1" applyFill="1" applyAlignment="1">
      <alignment horizontal="center" vertical="top"/>
    </xf>
    <xf numFmtId="0" fontId="6" fillId="0" borderId="0" xfId="0" applyFont="1" applyFill="1" applyAlignment="1">
      <alignment horizontal="center" vertical="top"/>
    </xf>
    <xf numFmtId="0" fontId="5" fillId="0" borderId="0" xfId="0" applyFont="1" applyFill="1" applyAlignment="1">
      <alignment vertical="top"/>
    </xf>
    <xf numFmtId="0" fontId="6" fillId="0" borderId="0" xfId="0" applyFont="1" applyFill="1" applyAlignment="1">
      <alignment horizontal="left" vertical="top" wrapText="1"/>
    </xf>
    <xf numFmtId="0" fontId="57" fillId="0" borderId="0" xfId="0" applyFont="1" applyFill="1" applyAlignment="1">
      <alignment horizontal="center" vertical="center" wrapText="1"/>
    </xf>
    <xf numFmtId="4" fontId="6" fillId="0" borderId="10" xfId="0" applyNumberFormat="1" applyFont="1" applyFill="1" applyBorder="1" applyAlignment="1">
      <alignment horizontal="right" vertical="top"/>
    </xf>
    <xf numFmtId="0" fontId="58" fillId="0" borderId="0" xfId="0" applyFont="1" applyFill="1" applyBorder="1" applyAlignment="1">
      <alignment horizontal="left" vertical="top" wrapText="1"/>
    </xf>
    <xf numFmtId="2" fontId="6" fillId="0" borderId="10" xfId="0" applyNumberFormat="1" applyFont="1" applyFill="1" applyBorder="1" applyAlignment="1">
      <alignment vertical="top" wrapText="1"/>
    </xf>
    <xf numFmtId="49" fontId="6" fillId="0" borderId="10" xfId="71" applyNumberFormat="1" applyFont="1" applyFill="1" applyBorder="1" applyAlignment="1">
      <alignment horizontal="center" vertical="top" wrapText="1"/>
      <protection/>
    </xf>
    <xf numFmtId="2" fontId="6" fillId="0" borderId="10" xfId="71" applyNumberFormat="1" applyFont="1" applyFill="1" applyBorder="1" applyAlignment="1">
      <alignment horizontal="left" vertical="top" wrapText="1"/>
      <protection/>
    </xf>
    <xf numFmtId="4" fontId="6" fillId="0" borderId="0" xfId="0" applyNumberFormat="1" applyFont="1" applyFill="1" applyAlignment="1">
      <alignment horizontal="left" vertical="top" wrapText="1"/>
    </xf>
    <xf numFmtId="0" fontId="6" fillId="0" borderId="12" xfId="0" applyFont="1" applyFill="1" applyBorder="1" applyAlignment="1">
      <alignment horizontal="center" vertical="center" wrapText="1"/>
    </xf>
    <xf numFmtId="0" fontId="7" fillId="40" borderId="10" xfId="0" applyFont="1" applyFill="1" applyBorder="1" applyAlignment="1">
      <alignment horizontal="center" vertical="center" wrapText="1"/>
    </xf>
    <xf numFmtId="4" fontId="6" fillId="40" borderId="10" xfId="0" applyNumberFormat="1" applyFont="1" applyFill="1" applyBorder="1" applyAlignment="1">
      <alignment horizontal="right"/>
    </xf>
    <xf numFmtId="4" fontId="5" fillId="40" borderId="10" xfId="90" applyNumberFormat="1" applyFont="1" applyFill="1" applyBorder="1" applyAlignment="1">
      <alignment horizontal="right"/>
    </xf>
    <xf numFmtId="4" fontId="5" fillId="0" borderId="10" xfId="90" applyNumberFormat="1" applyFont="1" applyFill="1" applyBorder="1" applyAlignment="1">
      <alignment horizontal="right"/>
    </xf>
    <xf numFmtId="0" fontId="58" fillId="0" borderId="0" xfId="0" applyFont="1" applyFill="1" applyAlignment="1">
      <alignment horizontal="center" vertical="center"/>
    </xf>
    <xf numFmtId="0" fontId="59" fillId="0" borderId="0" xfId="0" applyFont="1" applyFill="1" applyAlignment="1">
      <alignment horizontal="left" vertical="top" wrapText="1"/>
    </xf>
    <xf numFmtId="0" fontId="6" fillId="40" borderId="11" xfId="91" applyNumberFormat="1" applyFont="1" applyFill="1" applyBorder="1" applyAlignment="1">
      <alignment horizontal="center" vertical="center" wrapText="1"/>
    </xf>
    <xf numFmtId="0" fontId="6" fillId="40" borderId="11" xfId="91" applyNumberFormat="1" applyFont="1" applyFill="1" applyBorder="1" applyAlignment="1">
      <alignment horizontal="center" vertical="center"/>
    </xf>
    <xf numFmtId="4" fontId="57" fillId="40" borderId="11" xfId="0" applyNumberFormat="1" applyFont="1" applyFill="1" applyBorder="1" applyAlignment="1">
      <alignment horizontal="right" vertical="center" wrapText="1"/>
    </xf>
    <xf numFmtId="49" fontId="6" fillId="0" borderId="0" xfId="0" applyNumberFormat="1" applyFont="1" applyFill="1" applyAlignment="1">
      <alignment horizontal="center" vertical="top" wrapText="1"/>
    </xf>
    <xf numFmtId="4" fontId="6" fillId="0" borderId="0" xfId="0" applyNumberFormat="1" applyFont="1" applyFill="1" applyAlignment="1">
      <alignment horizontal="center" vertical="top" wrapText="1"/>
    </xf>
    <xf numFmtId="49" fontId="6" fillId="0" borderId="10" xfId="71" applyNumberFormat="1" applyFont="1" applyFill="1" applyBorder="1" applyAlignment="1">
      <alignment horizontal="center" vertical="center" textRotation="90" wrapText="1"/>
      <protection/>
    </xf>
    <xf numFmtId="49" fontId="5" fillId="0" borderId="10" xfId="71" applyNumberFormat="1" applyFont="1" applyFill="1" applyBorder="1" applyAlignment="1">
      <alignment horizontal="center" vertical="top" wrapText="1"/>
      <protection/>
    </xf>
    <xf numFmtId="4" fontId="5" fillId="0" borderId="10" xfId="0" applyNumberFormat="1" applyFont="1" applyFill="1" applyBorder="1" applyAlignment="1">
      <alignment horizontal="right" vertical="top" wrapText="1"/>
    </xf>
    <xf numFmtId="49" fontId="6" fillId="0" borderId="10" xfId="71" applyNumberFormat="1" applyFont="1" applyFill="1" applyBorder="1" applyAlignment="1">
      <alignment horizontal="left" vertical="top" wrapText="1"/>
      <protection/>
    </xf>
    <xf numFmtId="2" fontId="6" fillId="0" borderId="10" xfId="72" applyNumberFormat="1" applyFont="1" applyFill="1" applyBorder="1" applyAlignment="1">
      <alignment horizontal="left" vertical="top" wrapText="1"/>
      <protection/>
    </xf>
    <xf numFmtId="49" fontId="6" fillId="0" borderId="10" xfId="72" applyNumberFormat="1" applyFont="1" applyFill="1" applyBorder="1" applyAlignment="1">
      <alignment horizontal="center" vertical="top" wrapText="1"/>
      <protection/>
    </xf>
    <xf numFmtId="2" fontId="6" fillId="0" borderId="10" xfId="71" applyNumberFormat="1" applyFont="1" applyFill="1" applyBorder="1" applyAlignment="1">
      <alignment horizontal="center" vertical="top" wrapText="1"/>
      <protection/>
    </xf>
    <xf numFmtId="0" fontId="6" fillId="0" borderId="10" xfId="77" applyNumberFormat="1" applyFont="1" applyFill="1" applyBorder="1" applyAlignment="1">
      <alignment vertical="top" wrapText="1"/>
      <protection/>
    </xf>
    <xf numFmtId="49" fontId="6" fillId="0" borderId="10" xfId="77" applyNumberFormat="1" applyFont="1" applyFill="1" applyBorder="1" applyAlignment="1">
      <alignment horizontal="center" vertical="top" wrapText="1"/>
      <protection/>
    </xf>
    <xf numFmtId="2" fontId="6" fillId="0" borderId="10" xfId="77" applyNumberFormat="1" applyFont="1" applyFill="1" applyBorder="1" applyAlignment="1">
      <alignment vertical="top" wrapText="1"/>
      <protection/>
    </xf>
    <xf numFmtId="49" fontId="6" fillId="0" borderId="10" xfId="0" applyNumberFormat="1" applyFont="1" applyFill="1" applyBorder="1" applyAlignment="1">
      <alignment horizontal="left" vertical="top" wrapText="1"/>
    </xf>
    <xf numFmtId="49" fontId="6" fillId="0" borderId="11" xfId="71" applyNumberFormat="1" applyFont="1" applyFill="1" applyBorder="1" applyAlignment="1">
      <alignment horizontal="left" vertical="top" wrapText="1"/>
      <protection/>
    </xf>
    <xf numFmtId="49" fontId="6" fillId="0" borderId="10" xfId="72" applyNumberFormat="1" applyFont="1" applyFill="1" applyBorder="1" applyAlignment="1">
      <alignment horizontal="left" vertical="top" wrapText="1"/>
      <protection/>
    </xf>
    <xf numFmtId="49" fontId="5" fillId="0" borderId="10" xfId="71" applyNumberFormat="1" applyFont="1" applyFill="1" applyBorder="1" applyAlignment="1">
      <alignment horizontal="left" vertical="top" wrapText="1"/>
      <protection/>
    </xf>
    <xf numFmtId="2" fontId="6" fillId="0" borderId="11" xfId="0" applyNumberFormat="1" applyFont="1" applyFill="1" applyBorder="1" applyAlignment="1">
      <alignment vertical="top" wrapText="1"/>
    </xf>
    <xf numFmtId="0" fontId="5" fillId="0" borderId="10" xfId="0" applyFont="1" applyFill="1" applyBorder="1" applyAlignment="1">
      <alignment horizontal="left" vertical="top" wrapText="1"/>
    </xf>
    <xf numFmtId="2" fontId="5" fillId="0" borderId="10" xfId="0" applyNumberFormat="1" applyFont="1" applyFill="1" applyBorder="1" applyAlignment="1">
      <alignment vertical="top" wrapText="1"/>
    </xf>
    <xf numFmtId="184" fontId="6" fillId="0" borderId="0" xfId="0" applyNumberFormat="1" applyFont="1" applyFill="1" applyAlignment="1">
      <alignment horizontal="center" vertical="top"/>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top"/>
    </xf>
    <xf numFmtId="0" fontId="6" fillId="0" borderId="0" xfId="0" applyNumberFormat="1" applyFont="1" applyFill="1" applyAlignment="1">
      <alignment/>
    </xf>
    <xf numFmtId="49" fontId="6" fillId="0" borderId="0" xfId="0" applyNumberFormat="1" applyFont="1" applyFill="1" applyAlignment="1">
      <alignment horizontal="center"/>
    </xf>
    <xf numFmtId="0" fontId="14" fillId="0" borderId="0" xfId="0" applyFont="1" applyFill="1" applyAlignment="1">
      <alignment/>
    </xf>
    <xf numFmtId="0" fontId="6" fillId="0" borderId="0" xfId="0" applyFont="1" applyFill="1" applyAlignment="1">
      <alignment horizontal="right" vertical="center" wrapText="1"/>
    </xf>
    <xf numFmtId="4" fontId="6" fillId="0" borderId="0" xfId="0" applyNumberFormat="1" applyFont="1" applyFill="1" applyAlignment="1">
      <alignment horizontal="right" vertical="center" wrapText="1"/>
    </xf>
    <xf numFmtId="0" fontId="5" fillId="0" borderId="0" xfId="0" applyFont="1" applyFill="1" applyAlignment="1">
      <alignment horizontal="center"/>
    </xf>
    <xf numFmtId="4" fontId="5" fillId="0" borderId="0" xfId="0" applyNumberFormat="1" applyFont="1" applyFill="1" applyAlignment="1">
      <alignment horizontal="center"/>
    </xf>
    <xf numFmtId="4" fontId="6" fillId="0" borderId="0" xfId="0" applyNumberFormat="1" applyFont="1" applyFill="1" applyAlignment="1">
      <alignment horizontal="right"/>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4" fontId="5" fillId="0" borderId="10" xfId="0" applyNumberFormat="1" applyFont="1" applyFill="1" applyBorder="1" applyAlignment="1">
      <alignment vertical="top" wrapText="1"/>
    </xf>
    <xf numFmtId="0" fontId="15" fillId="0" borderId="0" xfId="0" applyFont="1" applyFill="1" applyAlignment="1">
      <alignment/>
    </xf>
    <xf numFmtId="4" fontId="6" fillId="0" borderId="10"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5" fillId="0" borderId="10" xfId="0" applyNumberFormat="1" applyFont="1" applyFill="1" applyBorder="1" applyAlignment="1">
      <alignment horizontal="left" vertical="top" wrapText="1"/>
    </xf>
    <xf numFmtId="174" fontId="5" fillId="0" borderId="10" xfId="0" applyNumberFormat="1" applyFont="1" applyFill="1" applyBorder="1" applyAlignment="1">
      <alignment wrapText="1"/>
    </xf>
    <xf numFmtId="49" fontId="5" fillId="0" borderId="10" xfId="0" applyNumberFormat="1" applyFont="1" applyFill="1" applyBorder="1" applyAlignment="1">
      <alignment horizontal="center" wrapText="1"/>
    </xf>
    <xf numFmtId="184" fontId="6" fillId="0" borderId="0" xfId="0" applyNumberFormat="1" applyFont="1" applyFill="1" applyAlignment="1">
      <alignment/>
    </xf>
    <xf numFmtId="184" fontId="6" fillId="0" borderId="0" xfId="0" applyNumberFormat="1" applyFont="1" applyFill="1" applyAlignment="1">
      <alignment horizontal="center"/>
    </xf>
    <xf numFmtId="184" fontId="14" fillId="0" borderId="0" xfId="0" applyNumberFormat="1" applyFont="1" applyFill="1" applyAlignment="1">
      <alignment/>
    </xf>
    <xf numFmtId="4" fontId="6" fillId="0" borderId="0" xfId="0" applyNumberFormat="1" applyFont="1" applyFill="1" applyAlignment="1">
      <alignment/>
    </xf>
    <xf numFmtId="4" fontId="6" fillId="0" borderId="11" xfId="0" applyNumberFormat="1" applyFont="1" applyFill="1" applyBorder="1" applyAlignment="1">
      <alignment/>
    </xf>
    <xf numFmtId="4" fontId="5" fillId="0" borderId="11" xfId="90" applyNumberFormat="1" applyFont="1" applyFill="1" applyBorder="1" applyAlignment="1">
      <alignment horizontal="right"/>
    </xf>
    <xf numFmtId="0" fontId="6" fillId="0" borderId="10" xfId="71" applyFont="1" applyFill="1" applyBorder="1" applyAlignment="1">
      <alignment horizontal="left" vertical="top" wrapText="1"/>
      <protection/>
    </xf>
    <xf numFmtId="0" fontId="6" fillId="0" borderId="10" xfId="0" applyFont="1" applyFill="1" applyBorder="1" applyAlignment="1">
      <alignment horizontal="center" vertical="top"/>
    </xf>
    <xf numFmtId="0" fontId="6" fillId="0" borderId="10" xfId="0" applyFont="1" applyFill="1" applyBorder="1" applyAlignment="1">
      <alignment vertical="top" wrapText="1"/>
    </xf>
    <xf numFmtId="0" fontId="57" fillId="0" borderId="10" xfId="0" applyFont="1" applyFill="1" applyBorder="1" applyAlignment="1">
      <alignment horizontal="left" vertical="top" wrapText="1"/>
    </xf>
    <xf numFmtId="0" fontId="5" fillId="0" borderId="0" xfId="0" applyFont="1" applyFill="1" applyAlignment="1" quotePrefix="1">
      <alignment horizontal="center" vertical="top" wrapText="1"/>
    </xf>
    <xf numFmtId="49" fontId="5" fillId="0" borderId="0" xfId="0" applyNumberFormat="1" applyFont="1" applyFill="1" applyAlignment="1" quotePrefix="1">
      <alignment horizontal="center" vertical="top" wrapText="1"/>
    </xf>
    <xf numFmtId="49" fontId="5" fillId="0" borderId="0" xfId="0" applyNumberFormat="1" applyFont="1" applyFill="1" applyAlignment="1" quotePrefix="1">
      <alignment horizontal="left" vertical="top" wrapText="1"/>
    </xf>
    <xf numFmtId="0" fontId="5" fillId="0" borderId="13"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horizontal="right" vertical="top" wrapText="1"/>
    </xf>
    <xf numFmtId="0" fontId="6" fillId="0" borderId="13" xfId="0" applyFont="1" applyFill="1" applyBorder="1" applyAlignment="1">
      <alignment horizontal="right" vertical="top" wrapText="1"/>
    </xf>
    <xf numFmtId="49" fontId="6" fillId="0" borderId="10" xfId="0" applyNumberFormat="1" applyFont="1" applyFill="1" applyBorder="1" applyAlignment="1">
      <alignment horizontal="center" vertical="top"/>
    </xf>
    <xf numFmtId="49" fontId="6" fillId="0" borderId="14" xfId="0" applyNumberFormat="1" applyFont="1" applyFill="1" applyBorder="1" applyAlignment="1">
      <alignment horizontal="center" vertical="top"/>
    </xf>
    <xf numFmtId="0" fontId="7" fillId="0" borderId="15" xfId="0" applyNumberFormat="1" applyFont="1" applyFill="1" applyBorder="1" applyAlignment="1">
      <alignment horizontal="left" vertical="top" wrapText="1"/>
    </xf>
    <xf numFmtId="0" fontId="6" fillId="0" borderId="10" xfId="0" applyFont="1" applyFill="1" applyBorder="1" applyAlignment="1" quotePrefix="1">
      <alignment horizontal="center" vertical="top" textRotation="90" wrapText="1"/>
    </xf>
    <xf numFmtId="0" fontId="6" fillId="0" borderId="10" xfId="0" applyNumberFormat="1" applyFont="1" applyFill="1" applyBorder="1" applyAlignment="1" quotePrefix="1">
      <alignment horizontal="center" vertical="top" wrapText="1"/>
    </xf>
    <xf numFmtId="0" fontId="57" fillId="0" borderId="0" xfId="0" applyFont="1" applyFill="1" applyAlignment="1">
      <alignment horizontal="left" vertical="top" wrapText="1"/>
    </xf>
    <xf numFmtId="4" fontId="57" fillId="0" borderId="0" xfId="0" applyNumberFormat="1" applyFont="1" applyFill="1" applyAlignment="1">
      <alignment horizontal="center" vertical="top" wrapText="1"/>
    </xf>
    <xf numFmtId="4" fontId="57" fillId="0" borderId="0" xfId="0" applyNumberFormat="1" applyFont="1" applyFill="1" applyAlignment="1">
      <alignment horizontal="right" vertical="top" wrapText="1"/>
    </xf>
    <xf numFmtId="0" fontId="57" fillId="0" borderId="0" xfId="0" applyFont="1" applyFill="1" applyBorder="1" applyAlignment="1">
      <alignment horizontal="left" vertical="top" wrapText="1"/>
    </xf>
    <xf numFmtId="2" fontId="6" fillId="0" borderId="15" xfId="0" applyNumberFormat="1" applyFont="1" applyFill="1" applyBorder="1" applyAlignment="1">
      <alignment horizontal="left" vertical="top" wrapText="1"/>
    </xf>
    <xf numFmtId="0" fontId="57" fillId="0" borderId="10" xfId="0" applyFont="1" applyFill="1" applyBorder="1" applyAlignment="1">
      <alignment vertical="top" wrapText="1"/>
    </xf>
    <xf numFmtId="184" fontId="57" fillId="0" borderId="0" xfId="0" applyNumberFormat="1" applyFont="1" applyFill="1" applyBorder="1" applyAlignment="1">
      <alignment horizontal="left" vertical="top" wrapText="1"/>
    </xf>
    <xf numFmtId="49" fontId="57" fillId="0" borderId="0" xfId="0" applyNumberFormat="1" applyFont="1" applyFill="1" applyBorder="1" applyAlignment="1">
      <alignment horizontal="center" vertical="top" wrapText="1"/>
    </xf>
    <xf numFmtId="184" fontId="58" fillId="0" borderId="0" xfId="0" applyNumberFormat="1" applyFont="1" applyFill="1" applyBorder="1" applyAlignment="1">
      <alignment horizontal="left" vertical="top" wrapText="1"/>
    </xf>
    <xf numFmtId="0" fontId="57" fillId="0" borderId="0" xfId="0" applyFont="1" applyFill="1" applyBorder="1" applyAlignment="1">
      <alignment horizontal="center" vertical="top" wrapText="1"/>
    </xf>
    <xf numFmtId="184" fontId="57" fillId="41" borderId="0" xfId="0" applyNumberFormat="1" applyFont="1" applyFill="1" applyBorder="1" applyAlignment="1">
      <alignment horizontal="left" vertical="top" wrapText="1"/>
    </xf>
    <xf numFmtId="0" fontId="57" fillId="41" borderId="0" xfId="0" applyFont="1" applyFill="1" applyBorder="1" applyAlignment="1">
      <alignment horizontal="left" vertical="top" wrapText="1"/>
    </xf>
    <xf numFmtId="0" fontId="0" fillId="0" borderId="0" xfId="0" applyFill="1" applyBorder="1" applyAlignment="1">
      <alignment horizontal="center" vertical="top" wrapText="1"/>
    </xf>
    <xf numFmtId="0" fontId="6" fillId="0" borderId="15" xfId="0" applyNumberFormat="1" applyFont="1" applyFill="1" applyBorder="1" applyAlignment="1">
      <alignment horizontal="left" vertical="top" wrapText="1"/>
    </xf>
    <xf numFmtId="4" fontId="57" fillId="0" borderId="10" xfId="0" applyNumberFormat="1" applyFont="1" applyFill="1" applyBorder="1" applyAlignment="1">
      <alignment vertical="top"/>
    </xf>
    <xf numFmtId="4" fontId="57" fillId="0" borderId="11" xfId="0" applyNumberFormat="1" applyFont="1" applyFill="1" applyBorder="1" applyAlignment="1">
      <alignment vertical="top"/>
    </xf>
    <xf numFmtId="4" fontId="57" fillId="0" borderId="10" xfId="0" applyNumberFormat="1" applyFont="1" applyFill="1" applyBorder="1" applyAlignment="1">
      <alignment horizontal="right" vertical="top"/>
    </xf>
    <xf numFmtId="4" fontId="57" fillId="0" borderId="11" xfId="0" applyNumberFormat="1" applyFont="1" applyFill="1" applyBorder="1" applyAlignment="1">
      <alignment horizontal="right" vertical="top"/>
    </xf>
    <xf numFmtId="4" fontId="6" fillId="0" borderId="10" xfId="0" applyNumberFormat="1" applyFont="1" applyFill="1" applyBorder="1" applyAlignment="1">
      <alignment vertical="top"/>
    </xf>
    <xf numFmtId="4" fontId="6" fillId="0" borderId="11" xfId="0" applyNumberFormat="1" applyFont="1" applyFill="1" applyBorder="1" applyAlignment="1">
      <alignment vertical="top"/>
    </xf>
    <xf numFmtId="4" fontId="6" fillId="0" borderId="14" xfId="0" applyNumberFormat="1" applyFont="1" applyFill="1" applyBorder="1" applyAlignment="1">
      <alignment vertical="top"/>
    </xf>
    <xf numFmtId="2" fontId="6" fillId="0" borderId="10" xfId="0" applyNumberFormat="1" applyFont="1" applyFill="1" applyBorder="1" applyAlignment="1">
      <alignment horizontal="left" vertical="top" wrapText="1"/>
    </xf>
    <xf numFmtId="0" fontId="60" fillId="0" borderId="0" xfId="0" applyFont="1" applyFill="1" applyAlignment="1">
      <alignment horizontal="left" vertical="top" wrapText="1"/>
    </xf>
    <xf numFmtId="177" fontId="6" fillId="0" borderId="10" xfId="71" applyNumberFormat="1" applyFont="1" applyFill="1" applyBorder="1" applyAlignment="1">
      <alignment horizontal="left" vertical="top" wrapText="1"/>
      <protection/>
    </xf>
    <xf numFmtId="0" fontId="6" fillId="0" borderId="10" xfId="77" applyNumberFormat="1" applyFont="1" applyFill="1" applyBorder="1" applyAlignment="1">
      <alignment horizontal="left" vertical="top" wrapText="1"/>
      <protection/>
    </xf>
    <xf numFmtId="0" fontId="6" fillId="0" borderId="10" xfId="71" applyNumberFormat="1" applyFont="1" applyFill="1" applyBorder="1" applyAlignment="1">
      <alignment horizontal="left" vertical="top" wrapText="1"/>
      <protection/>
    </xf>
    <xf numFmtId="2" fontId="7" fillId="0" borderId="0" xfId="0" applyNumberFormat="1" applyFont="1" applyFill="1" applyAlignment="1">
      <alignment horizontal="left" vertical="top" wrapText="1"/>
    </xf>
    <xf numFmtId="0" fontId="57" fillId="0" borderId="0" xfId="0" applyFont="1" applyFill="1" applyAlignment="1">
      <alignment horizontal="right" vertical="top" wrapText="1"/>
    </xf>
    <xf numFmtId="0" fontId="57" fillId="0" borderId="0" xfId="0" applyFont="1" applyFill="1" applyAlignment="1">
      <alignment horizontal="center" vertical="top" wrapText="1"/>
    </xf>
    <xf numFmtId="0" fontId="0" fillId="0" borderId="0" xfId="0" applyAlignment="1">
      <alignment horizontal="center" vertical="top" wrapText="1"/>
    </xf>
    <xf numFmtId="184" fontId="57" fillId="0" borderId="0" xfId="0" applyNumberFormat="1" applyFont="1" applyFill="1" applyBorder="1" applyAlignment="1">
      <alignment horizontal="center" vertical="top" wrapText="1"/>
    </xf>
    <xf numFmtId="0" fontId="7" fillId="0" borderId="11" xfId="0" applyFont="1" applyFill="1" applyBorder="1" applyAlignment="1">
      <alignment horizontal="center" vertical="center" wrapText="1"/>
    </xf>
    <xf numFmtId="184" fontId="57" fillId="0" borderId="0" xfId="0" applyNumberFormat="1" applyFont="1" applyFill="1" applyAlignment="1">
      <alignment horizontal="left" vertical="top" wrapText="1"/>
    </xf>
    <xf numFmtId="0" fontId="57" fillId="41" borderId="0" xfId="0" applyFont="1" applyFill="1" applyAlignment="1">
      <alignment horizontal="left" vertical="top" wrapText="1"/>
    </xf>
    <xf numFmtId="0" fontId="57" fillId="0" borderId="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1" xfId="0" applyFont="1" applyFill="1" applyBorder="1" applyAlignment="1" quotePrefix="1">
      <alignment horizontal="center" vertical="top" wrapText="1"/>
    </xf>
    <xf numFmtId="49" fontId="8" fillId="0" borderId="11" xfId="0" applyNumberFormat="1" applyFont="1" applyFill="1" applyBorder="1" applyAlignment="1">
      <alignment vertical="top" wrapText="1"/>
    </xf>
    <xf numFmtId="0" fontId="6" fillId="0" borderId="0" xfId="0" applyFont="1" applyFill="1" applyAlignment="1">
      <alignment horizontal="center" vertical="top" wrapText="1"/>
    </xf>
    <xf numFmtId="49" fontId="5" fillId="0" borderId="0" xfId="0" applyNumberFormat="1" applyFont="1" applyFill="1" applyAlignment="1">
      <alignment vertical="top"/>
    </xf>
    <xf numFmtId="49" fontId="6" fillId="0" borderId="10" xfId="71" applyNumberFormat="1" applyFont="1" applyFill="1" applyBorder="1" applyAlignment="1">
      <alignment horizontal="center" vertical="center" wrapText="1"/>
      <protection/>
    </xf>
    <xf numFmtId="0" fontId="6" fillId="0" borderId="10" xfId="71" applyFont="1" applyFill="1" applyBorder="1" applyAlignment="1">
      <alignment horizontal="center" vertical="center" wrapText="1"/>
      <protection/>
    </xf>
    <xf numFmtId="0" fontId="6" fillId="0" borderId="10" xfId="71" applyFont="1" applyFill="1" applyBorder="1" applyAlignment="1">
      <alignment horizontal="center" vertical="center" textRotation="90" wrapText="1"/>
      <protection/>
    </xf>
    <xf numFmtId="0" fontId="6" fillId="0" borderId="0" xfId="0" applyFont="1" applyFill="1" applyAlignment="1">
      <alignment horizontal="center" vertical="center" wrapText="1"/>
    </xf>
    <xf numFmtId="0" fontId="6" fillId="0" borderId="10" xfId="71" applyFont="1" applyFill="1" applyBorder="1" applyAlignment="1">
      <alignment horizontal="center" vertical="top" wrapText="1"/>
      <protection/>
    </xf>
    <xf numFmtId="3" fontId="6" fillId="0" borderId="10" xfId="0" applyNumberFormat="1" applyFont="1" applyFill="1" applyBorder="1" applyAlignment="1">
      <alignment horizontal="center" vertical="top" wrapText="1"/>
    </xf>
    <xf numFmtId="0" fontId="5" fillId="0" borderId="10" xfId="71" applyFont="1" applyFill="1" applyBorder="1" applyAlignment="1">
      <alignment horizontal="left" vertical="top" wrapText="1"/>
      <protection/>
    </xf>
    <xf numFmtId="0" fontId="5" fillId="0" borderId="10" xfId="71" applyNumberFormat="1" applyFont="1" applyFill="1" applyBorder="1" applyAlignment="1">
      <alignment horizontal="left" vertical="top" wrapText="1"/>
      <protection/>
    </xf>
    <xf numFmtId="0" fontId="6" fillId="0" borderId="10" xfId="71" applyNumberFormat="1" applyFont="1" applyFill="1" applyBorder="1" applyAlignment="1">
      <alignment horizontal="center" vertical="top" wrapText="1"/>
      <protection/>
    </xf>
    <xf numFmtId="0" fontId="60" fillId="0" borderId="10" xfId="0" applyNumberFormat="1" applyFont="1" applyFill="1" applyBorder="1" applyAlignment="1" quotePrefix="1">
      <alignment horizontal="left" vertical="top" wrapText="1"/>
    </xf>
    <xf numFmtId="0" fontId="5" fillId="0" borderId="10" xfId="71" applyFont="1" applyFill="1" applyBorder="1" applyAlignment="1">
      <alignment horizontal="center" vertical="top" wrapText="1"/>
      <protection/>
    </xf>
    <xf numFmtId="49" fontId="6" fillId="0" borderId="10" xfId="72" applyNumberFormat="1" applyFont="1" applyFill="1" applyBorder="1" applyAlignment="1">
      <alignment horizontal="center" vertical="top"/>
      <protection/>
    </xf>
    <xf numFmtId="0" fontId="5" fillId="0" borderId="0" xfId="0" applyFont="1" applyFill="1" applyAlignment="1">
      <alignment horizontal="right" vertical="top"/>
    </xf>
    <xf numFmtId="0" fontId="5" fillId="0" borderId="0" xfId="0" applyFont="1" applyFill="1" applyAlignment="1">
      <alignment horizontal="center" vertical="top" wrapText="1"/>
    </xf>
    <xf numFmtId="0" fontId="5" fillId="0" borderId="0" xfId="0" applyFont="1" applyFill="1" applyAlignment="1">
      <alignment horizontal="right"/>
    </xf>
    <xf numFmtId="0" fontId="6" fillId="0" borderId="0" xfId="0" applyFont="1" applyFill="1" applyAlignment="1">
      <alignment horizontal="right"/>
    </xf>
    <xf numFmtId="172" fontId="6" fillId="0" borderId="0" xfId="90" applyNumberFormat="1" applyFont="1" applyFill="1" applyAlignment="1">
      <alignment horizontal="right"/>
    </xf>
    <xf numFmtId="0" fontId="5" fillId="0" borderId="0" xfId="0" applyFont="1" applyFill="1" applyAlignment="1">
      <alignment horizontal="center" wrapText="1"/>
    </xf>
    <xf numFmtId="0" fontId="6" fillId="0" borderId="0" xfId="0" applyFont="1" applyFill="1" applyAlignment="1">
      <alignment wrapText="1"/>
    </xf>
    <xf numFmtId="0" fontId="5" fillId="0" borderId="11" xfId="0" applyFont="1" applyFill="1" applyBorder="1" applyAlignment="1">
      <alignment horizontal="center" wrapText="1"/>
    </xf>
    <xf numFmtId="0" fontId="5" fillId="0" borderId="15" xfId="0" applyFont="1" applyFill="1" applyBorder="1" applyAlignment="1">
      <alignment horizontal="center" wrapText="1"/>
    </xf>
    <xf numFmtId="0" fontId="0" fillId="0" borderId="0" xfId="0" applyAlignment="1">
      <alignment horizontal="right" vertical="top"/>
    </xf>
    <xf numFmtId="0" fontId="57" fillId="0" borderId="0" xfId="0" applyFont="1" applyAlignment="1">
      <alignment horizontal="right"/>
    </xf>
    <xf numFmtId="184" fontId="57"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49" fontId="6" fillId="0" borderId="10" xfId="0" applyNumberFormat="1" applyFont="1" applyFill="1" applyBorder="1" applyAlignment="1" quotePrefix="1">
      <alignment horizontal="center" vertical="center" textRotation="90" wrapText="1"/>
    </xf>
    <xf numFmtId="184" fontId="0" fillId="0" borderId="0" xfId="0" applyNumberFormat="1" applyBorder="1" applyAlignment="1">
      <alignment horizontal="center" vertical="center" wrapText="1"/>
    </xf>
    <xf numFmtId="0" fontId="57" fillId="0" borderId="0" xfId="0" applyFont="1" applyFill="1" applyAlignment="1">
      <alignment horizontal="center" vertical="top" wrapText="1"/>
    </xf>
    <xf numFmtId="0" fontId="0" fillId="0" borderId="0" xfId="0" applyAlignment="1">
      <alignment horizontal="center" vertical="top" wrapText="1"/>
    </xf>
    <xf numFmtId="49" fontId="6" fillId="0" borderId="10" xfId="0" applyNumberFormat="1" applyFont="1" applyFill="1" applyBorder="1" applyAlignment="1">
      <alignment horizontal="center" vertical="center" textRotation="90"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49" fontId="6" fillId="0" borderId="0" xfId="0" applyNumberFormat="1" applyFont="1" applyFill="1" applyAlignment="1" quotePrefix="1">
      <alignment horizontal="center" vertical="top" wrapText="1"/>
    </xf>
    <xf numFmtId="0" fontId="9" fillId="0" borderId="11" xfId="0" applyNumberFormat="1" applyFont="1" applyFill="1" applyBorder="1" applyAlignment="1">
      <alignment horizontal="left" vertical="top" wrapText="1"/>
    </xf>
    <xf numFmtId="0" fontId="9" fillId="0" borderId="20" xfId="0" applyNumberFormat="1" applyFont="1" applyFill="1" applyBorder="1" applyAlignment="1">
      <alignment horizontal="left" vertical="top" wrapText="1"/>
    </xf>
    <xf numFmtId="0" fontId="9" fillId="0" borderId="15" xfId="0" applyNumberFormat="1" applyFont="1" applyFill="1" applyBorder="1" applyAlignment="1">
      <alignment horizontal="left" vertical="top" wrapText="1"/>
    </xf>
    <xf numFmtId="0" fontId="6" fillId="0" borderId="12" xfId="0" applyFont="1" applyFill="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14" xfId="0"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57" fillId="0" borderId="0" xfId="0" applyFont="1" applyFill="1" applyBorder="1" applyAlignment="1">
      <alignment horizontal="right" vertical="top" wrapText="1"/>
    </xf>
    <xf numFmtId="0" fontId="0" fillId="0" borderId="0" xfId="0" applyBorder="1" applyAlignment="1">
      <alignment horizontal="right" vertical="top" wrapText="1"/>
    </xf>
    <xf numFmtId="0" fontId="58" fillId="0" borderId="0" xfId="0" applyFont="1" applyFill="1" applyBorder="1" applyAlignment="1">
      <alignment horizontal="right" vertical="top" wrapText="1"/>
    </xf>
    <xf numFmtId="0" fontId="46" fillId="0" borderId="0" xfId="0" applyFont="1" applyBorder="1" applyAlignment="1">
      <alignment horizontal="right" vertical="top" wrapText="1"/>
    </xf>
    <xf numFmtId="0" fontId="57" fillId="0" borderId="0" xfId="0" applyFont="1" applyFill="1" applyAlignment="1">
      <alignment horizontal="right" vertical="top" wrapText="1"/>
    </xf>
    <xf numFmtId="0" fontId="0" fillId="0" borderId="0" xfId="0" applyAlignment="1">
      <alignment vertical="top" wrapText="1"/>
    </xf>
    <xf numFmtId="0" fontId="0" fillId="0" borderId="0" xfId="0" applyAlignment="1">
      <alignment horizontal="right" vertical="top" wrapText="1"/>
    </xf>
    <xf numFmtId="0" fontId="46" fillId="0" borderId="0" xfId="0" applyFont="1" applyBorder="1" applyAlignment="1">
      <alignment vertical="top" wrapText="1"/>
    </xf>
    <xf numFmtId="0" fontId="0" fillId="0" borderId="0" xfId="0" applyBorder="1" applyAlignment="1">
      <alignment vertical="top" wrapText="1"/>
    </xf>
    <xf numFmtId="49" fontId="9" fillId="0" borderId="0" xfId="0" applyNumberFormat="1" applyFont="1" applyFill="1" applyAlignment="1">
      <alignment horizontal="center" wrapText="1"/>
    </xf>
    <xf numFmtId="0" fontId="11" fillId="0" borderId="0" xfId="0" applyFont="1" applyFill="1" applyAlignment="1">
      <alignment/>
    </xf>
    <xf numFmtId="0" fontId="8" fillId="0" borderId="0" xfId="0" applyFont="1" applyFill="1" applyBorder="1" applyAlignment="1">
      <alignment horizontal="right" wrapText="1"/>
    </xf>
    <xf numFmtId="0" fontId="8" fillId="0" borderId="0" xfId="0" applyFont="1" applyFill="1" applyBorder="1" applyAlignment="1">
      <alignment horizontal="right"/>
    </xf>
    <xf numFmtId="0" fontId="5" fillId="0" borderId="0" xfId="71" applyFont="1" applyFill="1" applyAlignment="1">
      <alignment horizontal="center" vertical="top" wrapText="1"/>
      <protection/>
    </xf>
    <xf numFmtId="49" fontId="5" fillId="0" borderId="0" xfId="0" applyNumberFormat="1" applyFont="1" applyFill="1" applyBorder="1" applyAlignment="1">
      <alignment horizontal="right" vertical="top" wrapText="1"/>
    </xf>
    <xf numFmtId="172" fontId="5" fillId="0" borderId="0" xfId="90" applyNumberFormat="1" applyFont="1" applyFill="1" applyAlignment="1">
      <alignment horizontal="right"/>
    </xf>
    <xf numFmtId="0" fontId="7" fillId="0" borderId="0" xfId="0" applyFont="1" applyFill="1" applyAlignment="1">
      <alignment horizontal="right"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2" fontId="5" fillId="0" borderId="10" xfId="9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172" fontId="6" fillId="0" borderId="11" xfId="90" applyNumberFormat="1" applyFont="1" applyFill="1" applyBorder="1" applyAlignment="1">
      <alignment horizontal="center" vertical="center" wrapText="1"/>
    </xf>
    <xf numFmtId="172" fontId="6" fillId="0" borderId="20" xfId="90" applyNumberFormat="1" applyFont="1" applyFill="1" applyBorder="1" applyAlignment="1">
      <alignment horizontal="center" vertical="center" wrapText="1"/>
    </xf>
    <xf numFmtId="172" fontId="6" fillId="0" borderId="15" xfId="90" applyNumberFormat="1" applyFont="1" applyFill="1" applyBorder="1" applyAlignment="1">
      <alignment horizontal="center" vertical="center" wrapText="1"/>
    </xf>
    <xf numFmtId="0" fontId="61" fillId="0" borderId="0" xfId="0" applyFont="1" applyAlignment="1">
      <alignment horizontal="right"/>
    </xf>
    <xf numFmtId="0" fontId="62" fillId="0" borderId="0" xfId="0" applyFont="1" applyAlignment="1">
      <alignment horizontal="right"/>
    </xf>
    <xf numFmtId="0" fontId="4" fillId="0" borderId="0" xfId="77" applyFont="1" applyAlignment="1">
      <alignment horizontal="center" vertical="top" wrapText="1"/>
      <protection/>
    </xf>
    <xf numFmtId="0" fontId="5" fillId="40" borderId="0" xfId="77" applyFont="1" applyFill="1" applyAlignment="1">
      <alignment horizontal="center" wrapText="1"/>
      <protection/>
    </xf>
    <xf numFmtId="0" fontId="6" fillId="40" borderId="10" xfId="71" applyFont="1" applyFill="1" applyBorder="1" applyAlignment="1">
      <alignment horizontal="center" vertical="center" wrapText="1"/>
      <protection/>
    </xf>
    <xf numFmtId="0" fontId="7" fillId="40" borderId="10" xfId="77" applyFont="1" applyFill="1" applyBorder="1" applyAlignment="1">
      <alignment horizontal="center" vertical="center" wrapText="1"/>
      <protection/>
    </xf>
    <xf numFmtId="0" fontId="7" fillId="40" borderId="11" xfId="77" applyFont="1" applyFill="1" applyBorder="1" applyAlignment="1">
      <alignment horizontal="center" vertical="center" wrapText="1"/>
      <protection/>
    </xf>
    <xf numFmtId="0" fontId="5" fillId="0" borderId="10" xfId="71" applyFont="1" applyBorder="1" applyAlignment="1">
      <alignment horizontal="left" vertical="center"/>
      <protection/>
    </xf>
    <xf numFmtId="0" fontId="7" fillId="0" borderId="10" xfId="76" applyFont="1" applyBorder="1" applyAlignment="1">
      <alignment horizontal="left" vertical="center"/>
      <protection/>
    </xf>
    <xf numFmtId="0" fontId="6" fillId="0" borderId="10" xfId="71" applyFont="1" applyBorder="1" applyAlignment="1">
      <alignment horizontal="left" vertical="center"/>
      <protection/>
    </xf>
    <xf numFmtId="172" fontId="8" fillId="0" borderId="0" xfId="90" applyNumberFormat="1" applyFont="1" applyFill="1" applyAlignment="1">
      <alignment horizontal="right"/>
    </xf>
    <xf numFmtId="0" fontId="7" fillId="0" borderId="10" xfId="76" applyFont="1" applyBorder="1" applyAlignment="1">
      <alignment horizontal="center" vertical="center" wrapText="1"/>
      <protection/>
    </xf>
    <xf numFmtId="0" fontId="5" fillId="0" borderId="0" xfId="76" applyFont="1" applyAlignment="1">
      <alignment horizontal="center" wrapText="1"/>
      <protection/>
    </xf>
    <xf numFmtId="0" fontId="6" fillId="0" borderId="10" xfId="71" applyFont="1" applyBorder="1" applyAlignment="1">
      <alignment horizontal="center" vertical="center" wrapText="1"/>
      <protection/>
    </xf>
    <xf numFmtId="172" fontId="6" fillId="40" borderId="0" xfId="90" applyNumberFormat="1" applyFont="1" applyFill="1" applyAlignment="1">
      <alignment horizontal="right"/>
    </xf>
    <xf numFmtId="49" fontId="5" fillId="0" borderId="0" xfId="71" applyNumberFormat="1" applyFont="1" applyFill="1" applyBorder="1" applyAlignment="1">
      <alignment horizontal="center" vertical="top" wrapText="1"/>
      <protection/>
    </xf>
    <xf numFmtId="0" fontId="58" fillId="0" borderId="21" xfId="0" applyFont="1" applyFill="1" applyBorder="1" applyAlignment="1">
      <alignment horizontal="center" vertical="center" wrapText="1"/>
    </xf>
    <xf numFmtId="0" fontId="58" fillId="0" borderId="21" xfId="0" applyFont="1" applyFill="1" applyBorder="1" applyAlignment="1">
      <alignment horizontal="center" vertical="center"/>
    </xf>
    <xf numFmtId="0" fontId="58" fillId="0" borderId="0" xfId="0" applyFont="1" applyFill="1" applyBorder="1" applyAlignment="1">
      <alignment horizontal="center" vertical="center"/>
    </xf>
    <xf numFmtId="0" fontId="7" fillId="0" borderId="1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right"/>
    </xf>
    <xf numFmtId="0" fontId="7" fillId="0" borderId="0" xfId="0" applyFont="1" applyFill="1" applyAlignment="1">
      <alignment horizontal="right"/>
    </xf>
  </cellXfs>
  <cellStyles count="79">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 5" xfId="73"/>
    <cellStyle name="Обычный 6" xfId="74"/>
    <cellStyle name="Обычный 7" xfId="75"/>
    <cellStyle name="Обычный_адм.ком." xfId="76"/>
    <cellStyle name="Обычный_Лист1" xfId="77"/>
    <cellStyle name="Followed Hyperlink" xfId="78"/>
    <cellStyle name="Плохой" xfId="79"/>
    <cellStyle name="Пояснение" xfId="80"/>
    <cellStyle name="Примечание" xfId="81"/>
    <cellStyle name="Percent" xfId="82"/>
    <cellStyle name="Связанная ячейка" xfId="83"/>
    <cellStyle name="Текст предупреждения" xfId="84"/>
    <cellStyle name="Comma" xfId="85"/>
    <cellStyle name="Comma [0]" xfId="86"/>
    <cellStyle name="Финансовый [0] 2" xfId="87"/>
    <cellStyle name="Финансовый [0] 3 3" xfId="88"/>
    <cellStyle name="Финансовый [0] 3 3 2" xfId="89"/>
    <cellStyle name="Финансовый 2" xfId="90"/>
    <cellStyle name="Финансовый 3" xfId="91"/>
    <cellStyle name="Хороший"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view="pageBreakPreview" zoomScale="75" zoomScaleSheetLayoutView="75" zoomScalePageLayoutView="0" workbookViewId="0" topLeftCell="A4">
      <selection activeCell="C15" sqref="C15"/>
    </sheetView>
  </sheetViews>
  <sheetFormatPr defaultColWidth="9.140625" defaultRowHeight="15"/>
  <cols>
    <col min="1" max="1" width="5.7109375" style="6" customWidth="1"/>
    <col min="2" max="2" width="29.8515625" style="1" customWidth="1"/>
    <col min="3" max="3" width="71.00390625" style="6" customWidth="1"/>
    <col min="4" max="4" width="18.28125" style="7" bestFit="1" customWidth="1"/>
    <col min="5" max="5" width="18.28125" style="6" bestFit="1" customWidth="1"/>
    <col min="6" max="6" width="17.28125" style="6" customWidth="1"/>
    <col min="7" max="7" width="15.28125" style="7" bestFit="1" customWidth="1"/>
    <col min="8" max="16384" width="9.140625" style="6" customWidth="1"/>
  </cols>
  <sheetData>
    <row r="1" spans="5:6" ht="15">
      <c r="E1" s="257" t="s">
        <v>16</v>
      </c>
      <c r="F1" s="257"/>
    </row>
    <row r="2" spans="5:6" ht="15">
      <c r="E2" s="258" t="s">
        <v>1145</v>
      </c>
      <c r="F2" s="258"/>
    </row>
    <row r="3" spans="5:6" ht="15">
      <c r="E3" s="258" t="s">
        <v>298</v>
      </c>
      <c r="F3" s="258"/>
    </row>
    <row r="4" spans="5:6" ht="15">
      <c r="E4" s="259" t="s">
        <v>1314</v>
      </c>
      <c r="F4" s="259"/>
    </row>
    <row r="6" spans="1:6" ht="15">
      <c r="A6" s="260" t="s">
        <v>1303</v>
      </c>
      <c r="B6" s="261"/>
      <c r="C6" s="261"/>
      <c r="D6" s="261"/>
      <c r="E6" s="261"/>
      <c r="F6" s="261"/>
    </row>
    <row r="8" ht="15">
      <c r="F8" s="5" t="s">
        <v>258</v>
      </c>
    </row>
    <row r="9" spans="1:7" s="15" customFormat="1" ht="46.5">
      <c r="A9" s="20" t="s">
        <v>660</v>
      </c>
      <c r="B9" s="20" t="s">
        <v>279</v>
      </c>
      <c r="C9" s="20" t="s">
        <v>259</v>
      </c>
      <c r="D9" s="3" t="s">
        <v>1094</v>
      </c>
      <c r="E9" s="3" t="s">
        <v>1205</v>
      </c>
      <c r="F9" s="3" t="s">
        <v>1304</v>
      </c>
      <c r="G9" s="104"/>
    </row>
    <row r="10" spans="1:7" s="23" customFormat="1" ht="12.75">
      <c r="A10" s="21"/>
      <c r="B10" s="22">
        <v>1</v>
      </c>
      <c r="C10" s="22">
        <v>2</v>
      </c>
      <c r="D10" s="22">
        <v>3</v>
      </c>
      <c r="E10" s="22">
        <v>4</v>
      </c>
      <c r="F10" s="22">
        <v>5</v>
      </c>
      <c r="G10" s="105"/>
    </row>
    <row r="11" spans="1:6" ht="30.75">
      <c r="A11" s="9">
        <v>1</v>
      </c>
      <c r="B11" s="16" t="s">
        <v>404</v>
      </c>
      <c r="C11" s="8" t="s">
        <v>403</v>
      </c>
      <c r="D11" s="14">
        <f>D12+D18</f>
        <v>-3768000</v>
      </c>
      <c r="E11" s="14">
        <f>E12+E18</f>
        <v>-5000000</v>
      </c>
      <c r="F11" s="14">
        <f>F12+F18</f>
        <v>-7000000</v>
      </c>
    </row>
    <row r="12" spans="1:6" ht="30.75">
      <c r="A12" s="9">
        <v>2</v>
      </c>
      <c r="B12" s="16" t="s">
        <v>1291</v>
      </c>
      <c r="C12" s="8" t="s">
        <v>1292</v>
      </c>
      <c r="D12" s="14">
        <f>D13</f>
        <v>-3768000</v>
      </c>
      <c r="E12" s="14">
        <f>E13</f>
        <v>-5000000</v>
      </c>
      <c r="F12" s="14">
        <f>F13</f>
        <v>-7000000</v>
      </c>
    </row>
    <row r="13" spans="1:6" ht="30.75">
      <c r="A13" s="9">
        <v>3</v>
      </c>
      <c r="B13" s="16" t="s">
        <v>1293</v>
      </c>
      <c r="C13" s="8" t="s">
        <v>1294</v>
      </c>
      <c r="D13" s="14">
        <f>D14-D16</f>
        <v>-3768000</v>
      </c>
      <c r="E13" s="14">
        <f>E14-E16</f>
        <v>-5000000</v>
      </c>
      <c r="F13" s="14">
        <f>F14-F16</f>
        <v>-7000000</v>
      </c>
    </row>
    <row r="14" spans="1:6" ht="30.75">
      <c r="A14" s="9">
        <v>4</v>
      </c>
      <c r="B14" s="16" t="s">
        <v>1296</v>
      </c>
      <c r="C14" s="8" t="s">
        <v>1295</v>
      </c>
      <c r="D14" s="14">
        <f>D15</f>
        <v>20836000</v>
      </c>
      <c r="E14" s="14">
        <f>E15</f>
        <v>15836000</v>
      </c>
      <c r="F14" s="14">
        <f>F15</f>
        <v>8836000</v>
      </c>
    </row>
    <row r="15" spans="1:6" ht="46.5">
      <c r="A15" s="9">
        <v>5</v>
      </c>
      <c r="B15" s="16" t="s">
        <v>1297</v>
      </c>
      <c r="C15" s="8" t="s">
        <v>1298</v>
      </c>
      <c r="D15" s="14">
        <v>20836000</v>
      </c>
      <c r="E15" s="14">
        <v>15836000</v>
      </c>
      <c r="F15" s="14">
        <v>8836000</v>
      </c>
    </row>
    <row r="16" spans="1:6" ht="46.5">
      <c r="A16" s="9">
        <v>6</v>
      </c>
      <c r="B16" s="16" t="s">
        <v>1299</v>
      </c>
      <c r="C16" s="8" t="s">
        <v>1301</v>
      </c>
      <c r="D16" s="14">
        <f>D17</f>
        <v>24604000</v>
      </c>
      <c r="E16" s="14">
        <f>E17</f>
        <v>20836000</v>
      </c>
      <c r="F16" s="14">
        <f>F17</f>
        <v>15836000</v>
      </c>
    </row>
    <row r="17" spans="1:6" ht="46.5">
      <c r="A17" s="9">
        <v>7</v>
      </c>
      <c r="B17" s="16" t="s">
        <v>1300</v>
      </c>
      <c r="C17" s="8" t="s">
        <v>1302</v>
      </c>
      <c r="D17" s="14">
        <v>24604000</v>
      </c>
      <c r="E17" s="14">
        <v>20836000</v>
      </c>
      <c r="F17" s="14">
        <v>15836000</v>
      </c>
    </row>
    <row r="18" spans="1:6" ht="15">
      <c r="A18" s="9">
        <v>8</v>
      </c>
      <c r="B18" s="9" t="s">
        <v>46</v>
      </c>
      <c r="C18" s="8" t="s">
        <v>364</v>
      </c>
      <c r="D18" s="17">
        <f>D26+D22</f>
        <v>0</v>
      </c>
      <c r="E18" s="17">
        <f>E26+E22</f>
        <v>0</v>
      </c>
      <c r="F18" s="17">
        <f>F26+F22</f>
        <v>0</v>
      </c>
    </row>
    <row r="19" spans="1:6" ht="15">
      <c r="A19" s="9">
        <v>9</v>
      </c>
      <c r="B19" s="9" t="s">
        <v>47</v>
      </c>
      <c r="C19" s="8" t="s">
        <v>655</v>
      </c>
      <c r="D19" s="17">
        <f>D20</f>
        <v>-860331843.64</v>
      </c>
      <c r="E19" s="17">
        <f aca="true" t="shared" si="0" ref="E19:F21">E20</f>
        <v>-810343537.64</v>
      </c>
      <c r="F19" s="17">
        <f t="shared" si="0"/>
        <v>-802019103.64</v>
      </c>
    </row>
    <row r="20" spans="1:8" ht="15">
      <c r="A20" s="9">
        <v>10</v>
      </c>
      <c r="B20" s="9" t="s">
        <v>48</v>
      </c>
      <c r="C20" s="8" t="s">
        <v>277</v>
      </c>
      <c r="D20" s="17">
        <f>D21</f>
        <v>-860331843.64</v>
      </c>
      <c r="E20" s="17">
        <f t="shared" si="0"/>
        <v>-810343537.64</v>
      </c>
      <c r="F20" s="17">
        <f t="shared" si="0"/>
        <v>-802019103.64</v>
      </c>
      <c r="G20" s="103"/>
      <c r="H20" s="82"/>
    </row>
    <row r="21" spans="1:6" ht="15">
      <c r="A21" s="9">
        <v>11</v>
      </c>
      <c r="B21" s="9" t="s">
        <v>49</v>
      </c>
      <c r="C21" s="8" t="s">
        <v>542</v>
      </c>
      <c r="D21" s="17">
        <f>D22</f>
        <v>-860331843.64</v>
      </c>
      <c r="E21" s="17">
        <f t="shared" si="0"/>
        <v>-810343537.64</v>
      </c>
      <c r="F21" s="17">
        <f t="shared" si="0"/>
        <v>-802019103.64</v>
      </c>
    </row>
    <row r="22" spans="1:6" ht="30.75">
      <c r="A22" s="9">
        <v>12</v>
      </c>
      <c r="B22" s="9" t="s">
        <v>0</v>
      </c>
      <c r="C22" s="8" t="s">
        <v>658</v>
      </c>
      <c r="D22" s="17">
        <v>-860331843.64</v>
      </c>
      <c r="E22" s="17">
        <v>-810343537.64</v>
      </c>
      <c r="F22" s="17">
        <v>-802019103.64</v>
      </c>
    </row>
    <row r="23" spans="1:10" ht="15">
      <c r="A23" s="9">
        <v>13</v>
      </c>
      <c r="B23" s="9" t="s">
        <v>1</v>
      </c>
      <c r="C23" s="8" t="s">
        <v>580</v>
      </c>
      <c r="D23" s="17">
        <f aca="true" t="shared" si="1" ref="D23:F24">D24</f>
        <v>860331843.64</v>
      </c>
      <c r="E23" s="17">
        <f t="shared" si="1"/>
        <v>810343537.64</v>
      </c>
      <c r="F23" s="17">
        <f t="shared" si="1"/>
        <v>802019103.64</v>
      </c>
      <c r="G23" s="103"/>
      <c r="H23" s="82"/>
      <c r="I23" s="82"/>
      <c r="J23" s="82"/>
    </row>
    <row r="24" spans="1:6" ht="15">
      <c r="A24" s="9">
        <v>14</v>
      </c>
      <c r="B24" s="9" t="s">
        <v>2</v>
      </c>
      <c r="C24" s="8" t="s">
        <v>581</v>
      </c>
      <c r="D24" s="17">
        <f t="shared" si="1"/>
        <v>860331843.64</v>
      </c>
      <c r="E24" s="17">
        <f t="shared" si="1"/>
        <v>810343537.64</v>
      </c>
      <c r="F24" s="17">
        <f t="shared" si="1"/>
        <v>802019103.64</v>
      </c>
    </row>
    <row r="25" spans="1:6" ht="15">
      <c r="A25" s="9">
        <v>15</v>
      </c>
      <c r="B25" s="9" t="s">
        <v>20</v>
      </c>
      <c r="C25" s="8" t="s">
        <v>565</v>
      </c>
      <c r="D25" s="17">
        <f>D26</f>
        <v>860331843.64</v>
      </c>
      <c r="E25" s="17">
        <f>E26</f>
        <v>810343537.64</v>
      </c>
      <c r="F25" s="17">
        <f>F26</f>
        <v>802019103.64</v>
      </c>
    </row>
    <row r="26" spans="1:6" ht="30.75">
      <c r="A26" s="9">
        <v>16</v>
      </c>
      <c r="B26" s="9" t="s">
        <v>358</v>
      </c>
      <c r="C26" s="8" t="s">
        <v>657</v>
      </c>
      <c r="D26" s="17">
        <v>860331843.64</v>
      </c>
      <c r="E26" s="17">
        <v>810343537.64</v>
      </c>
      <c r="F26" s="17">
        <v>802019103.64</v>
      </c>
    </row>
    <row r="27" spans="1:6" ht="15">
      <c r="A27" s="9">
        <v>17</v>
      </c>
      <c r="B27" s="262" t="s">
        <v>538</v>
      </c>
      <c r="C27" s="263"/>
      <c r="D27" s="18">
        <f>D11</f>
        <v>-3768000</v>
      </c>
      <c r="E27" s="18">
        <f>E11</f>
        <v>-5000000</v>
      </c>
      <c r="F27" s="18">
        <f>F11</f>
        <v>-7000000</v>
      </c>
    </row>
    <row r="30" ht="15">
      <c r="E30" s="7"/>
    </row>
  </sheetData>
  <sheetProtection/>
  <mergeCells count="6">
    <mergeCell ref="E1:F1"/>
    <mergeCell ref="E2:F2"/>
    <mergeCell ref="E3:F3"/>
    <mergeCell ref="E4:F4"/>
    <mergeCell ref="A6:F6"/>
    <mergeCell ref="B27:C27"/>
  </mergeCells>
  <printOptions/>
  <pageMargins left="0.7874015748031497" right="0.3937007874015748" top="0.3937007874015748" bottom="0.3937007874015748" header="0.5118110236220472" footer="0.5118110236220472"/>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pageSetUpPr fitToPage="1"/>
  </sheetPr>
  <dimension ref="A1:J14"/>
  <sheetViews>
    <sheetView view="pageBreakPreview" zoomScaleSheetLayoutView="100" zoomScalePageLayoutView="0" workbookViewId="0" topLeftCell="A1">
      <selection activeCell="J14" sqref="J14"/>
    </sheetView>
  </sheetViews>
  <sheetFormatPr defaultColWidth="9.00390625" defaultRowHeight="15"/>
  <cols>
    <col min="1" max="1" width="8.140625" style="12" customWidth="1"/>
    <col min="2" max="2" width="6.28125" style="12" customWidth="1"/>
    <col min="3" max="4" width="9.140625" style="12" customWidth="1"/>
    <col min="5" max="5" width="7.7109375" style="12" customWidth="1"/>
    <col min="6" max="6" width="5.28125" style="12" customWidth="1"/>
    <col min="7" max="7" width="6.140625" style="12" hidden="1" customWidth="1"/>
    <col min="8" max="8" width="18.28125" style="12" customWidth="1"/>
    <col min="9" max="9" width="17.28125" style="12" customWidth="1"/>
    <col min="10" max="10" width="18.140625" style="12" customWidth="1"/>
    <col min="11" max="16384" width="9.00390625" style="12" customWidth="1"/>
  </cols>
  <sheetData>
    <row r="1" spans="9:10" ht="15">
      <c r="I1" s="341" t="s">
        <v>1017</v>
      </c>
      <c r="J1" s="341"/>
    </row>
    <row r="2" spans="9:10" ht="15">
      <c r="I2" s="342" t="s">
        <v>1145</v>
      </c>
      <c r="J2" s="342"/>
    </row>
    <row r="3" spans="9:10" ht="15">
      <c r="I3" s="342" t="s">
        <v>298</v>
      </c>
      <c r="J3" s="342"/>
    </row>
    <row r="4" spans="9:10" ht="15">
      <c r="I4" s="342" t="s">
        <v>1316</v>
      </c>
      <c r="J4" s="342"/>
    </row>
    <row r="5" spans="9:10" ht="15">
      <c r="I5" s="102"/>
      <c r="J5" s="102"/>
    </row>
    <row r="6" spans="1:10" ht="48.75" customHeight="1">
      <c r="A6" s="340" t="s">
        <v>1317</v>
      </c>
      <c r="B6" s="340"/>
      <c r="C6" s="340"/>
      <c r="D6" s="340"/>
      <c r="E6" s="340"/>
      <c r="F6" s="340"/>
      <c r="G6" s="340"/>
      <c r="H6" s="340"/>
      <c r="I6" s="340"/>
      <c r="J6" s="340"/>
    </row>
    <row r="8" spans="6:10" ht="15">
      <c r="F8" s="2"/>
      <c r="G8" s="2"/>
      <c r="H8" s="2"/>
      <c r="J8" s="12" t="s">
        <v>332</v>
      </c>
    </row>
    <row r="9" ht="9" customHeight="1"/>
    <row r="10" spans="1:10" ht="40.5" customHeight="1">
      <c r="A10" s="11" t="s">
        <v>333</v>
      </c>
      <c r="B10" s="311" t="s">
        <v>334</v>
      </c>
      <c r="C10" s="311"/>
      <c r="D10" s="311"/>
      <c r="E10" s="311"/>
      <c r="F10" s="311"/>
      <c r="G10" s="311"/>
      <c r="H10" s="4" t="s">
        <v>1094</v>
      </c>
      <c r="I10" s="4" t="s">
        <v>1205</v>
      </c>
      <c r="J10" s="4" t="s">
        <v>1304</v>
      </c>
    </row>
    <row r="11" spans="1:10" ht="15">
      <c r="A11" s="11"/>
      <c r="B11" s="311">
        <v>1</v>
      </c>
      <c r="C11" s="311"/>
      <c r="D11" s="311"/>
      <c r="E11" s="311"/>
      <c r="F11" s="311"/>
      <c r="G11" s="311"/>
      <c r="H11" s="4">
        <v>2</v>
      </c>
      <c r="I11" s="4">
        <v>3</v>
      </c>
      <c r="J11" s="4">
        <v>4</v>
      </c>
    </row>
    <row r="12" spans="1:10" ht="51.75" customHeight="1">
      <c r="A12" s="13" t="s">
        <v>661</v>
      </c>
      <c r="B12" s="339" t="s">
        <v>335</v>
      </c>
      <c r="C12" s="339"/>
      <c r="D12" s="339"/>
      <c r="E12" s="339"/>
      <c r="F12" s="339"/>
      <c r="G12" s="339"/>
      <c r="H12" s="19">
        <f>H13-H14</f>
        <v>-3768000</v>
      </c>
      <c r="I12" s="19">
        <f>I13-I14</f>
        <v>-5000000</v>
      </c>
      <c r="J12" s="19">
        <f>J13-J14</f>
        <v>-7000000</v>
      </c>
    </row>
    <row r="13" spans="1:10" ht="18.75" customHeight="1">
      <c r="A13" s="13" t="s">
        <v>336</v>
      </c>
      <c r="B13" s="339" t="s">
        <v>337</v>
      </c>
      <c r="C13" s="339"/>
      <c r="D13" s="339"/>
      <c r="E13" s="339"/>
      <c r="F13" s="339"/>
      <c r="G13" s="339"/>
      <c r="H13" s="19">
        <v>20836000</v>
      </c>
      <c r="I13" s="19">
        <v>15836000</v>
      </c>
      <c r="J13" s="19">
        <v>8836000</v>
      </c>
    </row>
    <row r="14" spans="1:10" ht="18.75" customHeight="1">
      <c r="A14" s="13" t="s">
        <v>338</v>
      </c>
      <c r="B14" s="339" t="s">
        <v>339</v>
      </c>
      <c r="C14" s="339"/>
      <c r="D14" s="339"/>
      <c r="E14" s="339"/>
      <c r="F14" s="339"/>
      <c r="G14" s="339"/>
      <c r="H14" s="19">
        <v>24604000</v>
      </c>
      <c r="I14" s="19">
        <v>20836000</v>
      </c>
      <c r="J14" s="19">
        <v>15836000</v>
      </c>
    </row>
  </sheetData>
  <sheetProtection/>
  <mergeCells count="10">
    <mergeCell ref="B13:G13"/>
    <mergeCell ref="B14:G14"/>
    <mergeCell ref="A6:J6"/>
    <mergeCell ref="B10:G10"/>
    <mergeCell ref="B11:G11"/>
    <mergeCell ref="I1:J1"/>
    <mergeCell ref="I2:J2"/>
    <mergeCell ref="I3:J3"/>
    <mergeCell ref="I4:J4"/>
    <mergeCell ref="B12:G12"/>
  </mergeCells>
  <printOptions/>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AD198"/>
  <sheetViews>
    <sheetView view="pageBreakPreview" zoomScale="75" zoomScaleSheetLayoutView="75" zoomScalePageLayoutView="0" workbookViewId="0" topLeftCell="A88">
      <selection activeCell="K14" sqref="K14"/>
    </sheetView>
  </sheetViews>
  <sheetFormatPr defaultColWidth="9.140625" defaultRowHeight="15"/>
  <cols>
    <col min="1" max="1" width="6.7109375" style="231" customWidth="1"/>
    <col min="2" max="2" width="7.421875" style="231" customWidth="1"/>
    <col min="3" max="3" width="6.421875" style="231" customWidth="1"/>
    <col min="4" max="4" width="6.140625" style="204" customWidth="1"/>
    <col min="5" max="5" width="6.7109375" style="231" customWidth="1"/>
    <col min="6" max="6" width="6.28125" style="231" customWidth="1"/>
    <col min="7" max="7" width="7.421875" style="231" customWidth="1"/>
    <col min="8" max="8" width="5.7109375" style="231" customWidth="1"/>
    <col min="9" max="9" width="5.421875" style="231" customWidth="1"/>
    <col min="10" max="10" width="56.140625" style="203" customWidth="1"/>
    <col min="11" max="11" width="18.00390625" style="230" customWidth="1"/>
    <col min="12" max="13" width="17.421875" style="230" customWidth="1"/>
    <col min="14" max="14" width="16.28125" style="235" customWidth="1"/>
    <col min="15" max="15" width="19.28125" style="235" customWidth="1"/>
    <col min="16" max="16" width="16.140625" style="235" customWidth="1"/>
    <col min="17" max="17" width="15.140625" style="235" customWidth="1"/>
    <col min="18" max="18" width="13.421875" style="235" bestFit="1" customWidth="1"/>
    <col min="19" max="19" width="11.140625" style="235" bestFit="1" customWidth="1"/>
    <col min="20" max="20" width="16.421875" style="235" customWidth="1"/>
    <col min="21" max="21" width="16.00390625" style="235" customWidth="1"/>
    <col min="22" max="22" width="11.28125" style="235" customWidth="1"/>
    <col min="23" max="23" width="11.8515625" style="235" customWidth="1"/>
    <col min="24" max="24" width="18.7109375" style="235" customWidth="1"/>
    <col min="25" max="25" width="15.00390625" style="235" customWidth="1"/>
    <col min="26" max="27" width="16.00390625" style="235" customWidth="1"/>
    <col min="28" max="29" width="16.28125" style="235" customWidth="1"/>
    <col min="30" max="16384" width="9.140625" style="203" customWidth="1"/>
  </cols>
  <sheetData>
    <row r="1" spans="12:13" ht="15">
      <c r="L1" s="255" t="s">
        <v>278</v>
      </c>
      <c r="M1" s="264"/>
    </row>
    <row r="2" spans="12:13" ht="15">
      <c r="L2" s="265" t="s">
        <v>1145</v>
      </c>
      <c r="M2" s="265"/>
    </row>
    <row r="3" spans="2:13" ht="15">
      <c r="B3" s="212"/>
      <c r="C3" s="212"/>
      <c r="D3" s="215"/>
      <c r="E3" s="215"/>
      <c r="F3" s="212"/>
      <c r="L3" s="265" t="s">
        <v>298</v>
      </c>
      <c r="M3" s="265"/>
    </row>
    <row r="4" spans="2:13" ht="15">
      <c r="B4" s="212"/>
      <c r="C4" s="232"/>
      <c r="D4" s="232"/>
      <c r="E4" s="232"/>
      <c r="F4" s="212"/>
      <c r="L4" s="265" t="s">
        <v>1395</v>
      </c>
      <c r="M4" s="265"/>
    </row>
    <row r="5" spans="3:5" ht="15">
      <c r="C5" s="270"/>
      <c r="D5" s="271"/>
      <c r="E5" s="271"/>
    </row>
    <row r="6" spans="1:13" ht="15">
      <c r="A6" s="191"/>
      <c r="B6" s="192"/>
      <c r="C6" s="279"/>
      <c r="D6" s="271"/>
      <c r="E6" s="271"/>
      <c r="F6" s="192"/>
      <c r="G6" s="192"/>
      <c r="H6" s="192"/>
      <c r="I6" s="192"/>
      <c r="J6" s="193"/>
      <c r="K6" s="61"/>
      <c r="L6" s="61"/>
      <c r="M6" s="61"/>
    </row>
    <row r="7" spans="1:13" ht="15">
      <c r="A7" s="191"/>
      <c r="B7" s="192"/>
      <c r="C7" s="192"/>
      <c r="D7" s="192"/>
      <c r="E7" s="192"/>
      <c r="F7" s="192"/>
      <c r="G7" s="192"/>
      <c r="H7" s="192"/>
      <c r="I7" s="192"/>
      <c r="J7" s="193"/>
      <c r="K7" s="61"/>
      <c r="L7" s="62"/>
      <c r="M7" s="61"/>
    </row>
    <row r="8" spans="1:13" ht="15">
      <c r="A8" s="267" t="s">
        <v>1305</v>
      </c>
      <c r="B8" s="267"/>
      <c r="C8" s="267"/>
      <c r="D8" s="267"/>
      <c r="E8" s="267"/>
      <c r="F8" s="267"/>
      <c r="G8" s="267"/>
      <c r="H8" s="267"/>
      <c r="I8" s="267"/>
      <c r="J8" s="267"/>
      <c r="K8" s="267"/>
      <c r="L8" s="267"/>
      <c r="M8" s="267"/>
    </row>
    <row r="9" spans="1:13" ht="15">
      <c r="A9" s="194"/>
      <c r="B9" s="194"/>
      <c r="C9" s="194"/>
      <c r="D9" s="194"/>
      <c r="E9" s="194"/>
      <c r="F9" s="194"/>
      <c r="G9" s="194"/>
      <c r="H9" s="194"/>
      <c r="I9" s="194"/>
      <c r="J9" s="195"/>
      <c r="K9" s="196"/>
      <c r="L9" s="196"/>
      <c r="M9" s="197" t="s">
        <v>258</v>
      </c>
    </row>
    <row r="10" spans="1:30" s="123" customFormat="1" ht="15">
      <c r="A10" s="283" t="s">
        <v>660</v>
      </c>
      <c r="B10" s="286" t="s">
        <v>144</v>
      </c>
      <c r="C10" s="287"/>
      <c r="D10" s="287"/>
      <c r="E10" s="287"/>
      <c r="F10" s="287"/>
      <c r="G10" s="287"/>
      <c r="H10" s="287"/>
      <c r="I10" s="288"/>
      <c r="J10" s="289" t="s">
        <v>599</v>
      </c>
      <c r="K10" s="273" t="s">
        <v>1094</v>
      </c>
      <c r="L10" s="273" t="s">
        <v>1205</v>
      </c>
      <c r="M10" s="276" t="s">
        <v>1304</v>
      </c>
      <c r="N10" s="266"/>
      <c r="O10" s="266"/>
      <c r="P10" s="269"/>
      <c r="Q10" s="269"/>
      <c r="R10" s="266"/>
      <c r="S10" s="266"/>
      <c r="T10" s="266"/>
      <c r="U10" s="266"/>
      <c r="V10" s="266"/>
      <c r="W10" s="266"/>
      <c r="X10" s="266"/>
      <c r="Y10" s="266"/>
      <c r="Z10" s="266"/>
      <c r="AA10" s="266"/>
      <c r="AB10" s="266"/>
      <c r="AC10" s="266"/>
      <c r="AD10" s="237"/>
    </row>
    <row r="11" spans="1:30" s="123" customFormat="1" ht="15">
      <c r="A11" s="284"/>
      <c r="B11" s="272" t="s">
        <v>796</v>
      </c>
      <c r="C11" s="268" t="s">
        <v>797</v>
      </c>
      <c r="D11" s="268" t="s">
        <v>798</v>
      </c>
      <c r="E11" s="268" t="s">
        <v>799</v>
      </c>
      <c r="F11" s="268" t="s">
        <v>800</v>
      </c>
      <c r="G11" s="272" t="s">
        <v>801</v>
      </c>
      <c r="H11" s="272" t="s">
        <v>802</v>
      </c>
      <c r="I11" s="272" t="s">
        <v>803</v>
      </c>
      <c r="J11" s="290"/>
      <c r="K11" s="274"/>
      <c r="L11" s="274"/>
      <c r="M11" s="277"/>
      <c r="N11" s="269"/>
      <c r="O11" s="269"/>
      <c r="P11" s="269"/>
      <c r="Q11" s="269"/>
      <c r="R11" s="269"/>
      <c r="S11" s="269"/>
      <c r="T11" s="269"/>
      <c r="U11" s="266"/>
      <c r="V11" s="266"/>
      <c r="W11" s="266"/>
      <c r="X11" s="269"/>
      <c r="Y11" s="269"/>
      <c r="Z11" s="266"/>
      <c r="AA11" s="266"/>
      <c r="AB11" s="269"/>
      <c r="AC11" s="269"/>
      <c r="AD11" s="237"/>
    </row>
    <row r="12" spans="1:30" s="123" customFormat="1" ht="148.5" customHeight="1">
      <c r="A12" s="285"/>
      <c r="B12" s="272"/>
      <c r="C12" s="268"/>
      <c r="D12" s="268"/>
      <c r="E12" s="268"/>
      <c r="F12" s="268"/>
      <c r="G12" s="272"/>
      <c r="H12" s="272"/>
      <c r="I12" s="272"/>
      <c r="J12" s="291"/>
      <c r="K12" s="275"/>
      <c r="L12" s="275"/>
      <c r="M12" s="278"/>
      <c r="N12" s="269"/>
      <c r="O12" s="269"/>
      <c r="P12" s="269"/>
      <c r="Q12" s="269"/>
      <c r="R12" s="269"/>
      <c r="S12" s="269"/>
      <c r="T12" s="269"/>
      <c r="U12" s="266"/>
      <c r="V12" s="266"/>
      <c r="W12" s="266"/>
      <c r="X12" s="269"/>
      <c r="Y12" s="269"/>
      <c r="Z12" s="266"/>
      <c r="AA12" s="266"/>
      <c r="AB12" s="269"/>
      <c r="AC12" s="269"/>
      <c r="AD12" s="237"/>
    </row>
    <row r="13" spans="1:30" s="231" customFormat="1" ht="15">
      <c r="A13" s="201"/>
      <c r="B13" s="10" t="s">
        <v>661</v>
      </c>
      <c r="C13" s="10" t="s">
        <v>664</v>
      </c>
      <c r="D13" s="10" t="s">
        <v>666</v>
      </c>
      <c r="E13" s="10" t="s">
        <v>426</v>
      </c>
      <c r="F13" s="10" t="s">
        <v>427</v>
      </c>
      <c r="G13" s="10" t="s">
        <v>428</v>
      </c>
      <c r="H13" s="10" t="s">
        <v>429</v>
      </c>
      <c r="I13" s="10" t="s">
        <v>430</v>
      </c>
      <c r="J13" s="202">
        <v>9</v>
      </c>
      <c r="K13" s="238">
        <v>10</v>
      </c>
      <c r="L13" s="238">
        <v>11</v>
      </c>
      <c r="M13" s="239">
        <v>12</v>
      </c>
      <c r="N13" s="233"/>
      <c r="O13" s="233"/>
      <c r="P13" s="233"/>
      <c r="Q13" s="233"/>
      <c r="R13" s="233"/>
      <c r="S13" s="233"/>
      <c r="T13" s="233"/>
      <c r="U13" s="233"/>
      <c r="V13" s="233"/>
      <c r="W13" s="233"/>
      <c r="X13" s="233"/>
      <c r="Y13" s="233"/>
      <c r="Z13" s="233"/>
      <c r="AA13" s="233"/>
      <c r="AB13" s="233"/>
      <c r="AC13" s="233"/>
      <c r="AD13" s="212"/>
    </row>
    <row r="14" spans="1:30" ht="15">
      <c r="A14" s="188">
        <v>1</v>
      </c>
      <c r="B14" s="198" t="s">
        <v>804</v>
      </c>
      <c r="C14" s="198" t="s">
        <v>661</v>
      </c>
      <c r="D14" s="198" t="s">
        <v>805</v>
      </c>
      <c r="E14" s="198" t="s">
        <v>805</v>
      </c>
      <c r="F14" s="198" t="s">
        <v>804</v>
      </c>
      <c r="G14" s="198" t="s">
        <v>805</v>
      </c>
      <c r="H14" s="198" t="s">
        <v>806</v>
      </c>
      <c r="I14" s="198" t="s">
        <v>804</v>
      </c>
      <c r="J14" s="28" t="s">
        <v>710</v>
      </c>
      <c r="K14" s="217">
        <f>K15+K24+K36+K39+K48+K53+K57+K64</f>
        <v>61930013</v>
      </c>
      <c r="L14" s="217">
        <f>L15+L24+L36+L39+L48+L53+L57+L64</f>
        <v>66788807</v>
      </c>
      <c r="M14" s="218">
        <f>M15+M24+M36+M39+M48+M53+M57+M64</f>
        <v>70099873</v>
      </c>
      <c r="N14" s="209"/>
      <c r="O14" s="209"/>
      <c r="P14" s="209"/>
      <c r="Q14" s="209"/>
      <c r="R14" s="209"/>
      <c r="S14" s="209"/>
      <c r="T14" s="209"/>
      <c r="U14" s="209"/>
      <c r="V14" s="209"/>
      <c r="W14" s="209"/>
      <c r="X14" s="209"/>
      <c r="Y14" s="209"/>
      <c r="Z14" s="209"/>
      <c r="AA14" s="209"/>
      <c r="AB14" s="209"/>
      <c r="AC14" s="209"/>
      <c r="AD14" s="206"/>
    </row>
    <row r="15" spans="1:30" ht="15">
      <c r="A15" s="188">
        <v>2</v>
      </c>
      <c r="B15" s="198" t="s">
        <v>632</v>
      </c>
      <c r="C15" s="198" t="s">
        <v>661</v>
      </c>
      <c r="D15" s="198" t="s">
        <v>807</v>
      </c>
      <c r="E15" s="198" t="s">
        <v>805</v>
      </c>
      <c r="F15" s="198" t="s">
        <v>804</v>
      </c>
      <c r="G15" s="198" t="s">
        <v>805</v>
      </c>
      <c r="H15" s="198" t="s">
        <v>806</v>
      </c>
      <c r="I15" s="198" t="s">
        <v>804</v>
      </c>
      <c r="J15" s="28" t="s">
        <v>808</v>
      </c>
      <c r="K15" s="217">
        <f>K16+K19</f>
        <v>37343087</v>
      </c>
      <c r="L15" s="217">
        <f>L16+L19</f>
        <v>39790033</v>
      </c>
      <c r="M15" s="218">
        <f>M16+M19</f>
        <v>41904818</v>
      </c>
      <c r="N15" s="209"/>
      <c r="O15" s="209"/>
      <c r="P15" s="209"/>
      <c r="Q15" s="209"/>
      <c r="R15" s="209"/>
      <c r="S15" s="209"/>
      <c r="T15" s="209"/>
      <c r="U15" s="209"/>
      <c r="V15" s="209"/>
      <c r="W15" s="209"/>
      <c r="X15" s="209"/>
      <c r="Y15" s="209"/>
      <c r="Z15" s="209"/>
      <c r="AA15" s="209"/>
      <c r="AB15" s="209"/>
      <c r="AC15" s="209"/>
      <c r="AD15" s="206"/>
    </row>
    <row r="16" spans="1:30" ht="15">
      <c r="A16" s="188">
        <v>3</v>
      </c>
      <c r="B16" s="198" t="s">
        <v>632</v>
      </c>
      <c r="C16" s="198" t="s">
        <v>661</v>
      </c>
      <c r="D16" s="198" t="s">
        <v>807</v>
      </c>
      <c r="E16" s="198" t="s">
        <v>807</v>
      </c>
      <c r="F16" s="198" t="s">
        <v>804</v>
      </c>
      <c r="G16" s="198" t="s">
        <v>805</v>
      </c>
      <c r="H16" s="198" t="s">
        <v>806</v>
      </c>
      <c r="I16" s="198" t="s">
        <v>322</v>
      </c>
      <c r="J16" s="28" t="s">
        <v>407</v>
      </c>
      <c r="K16" s="217">
        <f aca="true" t="shared" si="0" ref="K16:M17">K17</f>
        <v>229140</v>
      </c>
      <c r="L16" s="217">
        <f t="shared" si="0"/>
        <v>242974</v>
      </c>
      <c r="M16" s="218">
        <f t="shared" si="0"/>
        <v>255072</v>
      </c>
      <c r="N16" s="209"/>
      <c r="O16" s="209"/>
      <c r="P16" s="209"/>
      <c r="Q16" s="209"/>
      <c r="R16" s="209"/>
      <c r="S16" s="209"/>
      <c r="T16" s="209"/>
      <c r="U16" s="209"/>
      <c r="V16" s="209"/>
      <c r="W16" s="209"/>
      <c r="X16" s="209"/>
      <c r="Y16" s="209"/>
      <c r="Z16" s="209"/>
      <c r="AA16" s="209"/>
      <c r="AB16" s="209"/>
      <c r="AC16" s="209"/>
      <c r="AD16" s="206"/>
    </row>
    <row r="17" spans="1:30" ht="62.25">
      <c r="A17" s="188">
        <v>4</v>
      </c>
      <c r="B17" s="198" t="s">
        <v>632</v>
      </c>
      <c r="C17" s="198" t="s">
        <v>661</v>
      </c>
      <c r="D17" s="198" t="s">
        <v>807</v>
      </c>
      <c r="E17" s="198" t="s">
        <v>807</v>
      </c>
      <c r="F17" s="198" t="s">
        <v>809</v>
      </c>
      <c r="G17" s="198" t="s">
        <v>805</v>
      </c>
      <c r="H17" s="198" t="s">
        <v>806</v>
      </c>
      <c r="I17" s="198" t="s">
        <v>322</v>
      </c>
      <c r="J17" s="28" t="s">
        <v>1321</v>
      </c>
      <c r="K17" s="217">
        <f t="shared" si="0"/>
        <v>229140</v>
      </c>
      <c r="L17" s="217">
        <f t="shared" si="0"/>
        <v>242974</v>
      </c>
      <c r="M17" s="218">
        <f t="shared" si="0"/>
        <v>255072</v>
      </c>
      <c r="N17" s="209"/>
      <c r="O17" s="209"/>
      <c r="P17" s="209"/>
      <c r="Q17" s="209"/>
      <c r="R17" s="209"/>
      <c r="S17" s="209"/>
      <c r="T17" s="209"/>
      <c r="U17" s="209"/>
      <c r="V17" s="209"/>
      <c r="W17" s="209"/>
      <c r="X17" s="209"/>
      <c r="Y17" s="209"/>
      <c r="Z17" s="209"/>
      <c r="AA17" s="209"/>
      <c r="AB17" s="209"/>
      <c r="AC17" s="209"/>
      <c r="AD17" s="206"/>
    </row>
    <row r="18" spans="1:30" ht="62.25">
      <c r="A18" s="188">
        <v>5</v>
      </c>
      <c r="B18" s="198" t="s">
        <v>632</v>
      </c>
      <c r="C18" s="198" t="s">
        <v>661</v>
      </c>
      <c r="D18" s="198" t="s">
        <v>807</v>
      </c>
      <c r="E18" s="198" t="s">
        <v>807</v>
      </c>
      <c r="F18" s="198" t="s">
        <v>810</v>
      </c>
      <c r="G18" s="198" t="s">
        <v>811</v>
      </c>
      <c r="H18" s="198" t="s">
        <v>806</v>
      </c>
      <c r="I18" s="198" t="s">
        <v>322</v>
      </c>
      <c r="J18" s="28" t="s">
        <v>145</v>
      </c>
      <c r="K18" s="217">
        <v>229140</v>
      </c>
      <c r="L18" s="217">
        <v>242974</v>
      </c>
      <c r="M18" s="218">
        <v>255072</v>
      </c>
      <c r="N18" s="209"/>
      <c r="O18" s="209"/>
      <c r="P18" s="209"/>
      <c r="Q18" s="209"/>
      <c r="R18" s="209"/>
      <c r="S18" s="209"/>
      <c r="T18" s="209"/>
      <c r="U18" s="209"/>
      <c r="V18" s="209"/>
      <c r="W18" s="209"/>
      <c r="X18" s="209"/>
      <c r="Y18" s="209"/>
      <c r="Z18" s="209"/>
      <c r="AA18" s="209"/>
      <c r="AB18" s="209"/>
      <c r="AC18" s="209"/>
      <c r="AD18" s="206"/>
    </row>
    <row r="19" spans="1:30" ht="15">
      <c r="A19" s="188">
        <v>6</v>
      </c>
      <c r="B19" s="198" t="s">
        <v>632</v>
      </c>
      <c r="C19" s="198" t="s">
        <v>661</v>
      </c>
      <c r="D19" s="198" t="s">
        <v>807</v>
      </c>
      <c r="E19" s="198" t="s">
        <v>811</v>
      </c>
      <c r="F19" s="198" t="s">
        <v>804</v>
      </c>
      <c r="G19" s="198" t="s">
        <v>807</v>
      </c>
      <c r="H19" s="198" t="s">
        <v>806</v>
      </c>
      <c r="I19" s="198" t="s">
        <v>322</v>
      </c>
      <c r="J19" s="28" t="s">
        <v>812</v>
      </c>
      <c r="K19" s="217">
        <f>K20+K21+K22+K23</f>
        <v>37113947</v>
      </c>
      <c r="L19" s="217">
        <f>L20+L21+L22+L23</f>
        <v>39547059</v>
      </c>
      <c r="M19" s="218">
        <f>M20+M21+M22+M23</f>
        <v>41649746</v>
      </c>
      <c r="N19" s="209"/>
      <c r="O19" s="209"/>
      <c r="P19" s="209"/>
      <c r="Q19" s="209"/>
      <c r="R19" s="209"/>
      <c r="S19" s="209"/>
      <c r="T19" s="209"/>
      <c r="U19" s="209"/>
      <c r="V19" s="209"/>
      <c r="W19" s="209"/>
      <c r="X19" s="209"/>
      <c r="Y19" s="209"/>
      <c r="Z19" s="209"/>
      <c r="AA19" s="209"/>
      <c r="AB19" s="209"/>
      <c r="AC19" s="209"/>
      <c r="AD19" s="206"/>
    </row>
    <row r="20" spans="1:30" ht="108.75">
      <c r="A20" s="188">
        <v>7</v>
      </c>
      <c r="B20" s="198" t="s">
        <v>632</v>
      </c>
      <c r="C20" s="198" t="s">
        <v>661</v>
      </c>
      <c r="D20" s="198" t="s">
        <v>807</v>
      </c>
      <c r="E20" s="198" t="s">
        <v>811</v>
      </c>
      <c r="F20" s="198" t="s">
        <v>809</v>
      </c>
      <c r="G20" s="198" t="s">
        <v>807</v>
      </c>
      <c r="H20" s="198" t="s">
        <v>806</v>
      </c>
      <c r="I20" s="198" t="s">
        <v>322</v>
      </c>
      <c r="J20" s="28" t="s">
        <v>1322</v>
      </c>
      <c r="K20" s="217">
        <v>36679823</v>
      </c>
      <c r="L20" s="217">
        <v>39092717</v>
      </c>
      <c r="M20" s="218">
        <v>41177749</v>
      </c>
      <c r="N20" s="209"/>
      <c r="O20" s="209"/>
      <c r="P20" s="209"/>
      <c r="Q20" s="209"/>
      <c r="R20" s="209"/>
      <c r="S20" s="209"/>
      <c r="T20" s="209"/>
      <c r="U20" s="209"/>
      <c r="V20" s="209"/>
      <c r="W20" s="209"/>
      <c r="X20" s="209"/>
      <c r="Y20" s="209"/>
      <c r="Z20" s="209"/>
      <c r="AA20" s="209"/>
      <c r="AB20" s="209"/>
      <c r="AC20" s="209"/>
      <c r="AD20" s="206"/>
    </row>
    <row r="21" spans="1:30" ht="140.25">
      <c r="A21" s="188">
        <v>8</v>
      </c>
      <c r="B21" s="198" t="s">
        <v>632</v>
      </c>
      <c r="C21" s="198" t="s">
        <v>661</v>
      </c>
      <c r="D21" s="198" t="s">
        <v>807</v>
      </c>
      <c r="E21" s="198" t="s">
        <v>811</v>
      </c>
      <c r="F21" s="198" t="s">
        <v>813</v>
      </c>
      <c r="G21" s="198" t="s">
        <v>807</v>
      </c>
      <c r="H21" s="198" t="s">
        <v>806</v>
      </c>
      <c r="I21" s="198" t="s">
        <v>322</v>
      </c>
      <c r="J21" s="28" t="s">
        <v>1323</v>
      </c>
      <c r="K21" s="217">
        <v>2622</v>
      </c>
      <c r="L21" s="217">
        <v>2740</v>
      </c>
      <c r="M21" s="218">
        <v>2842</v>
      </c>
      <c r="N21" s="209"/>
      <c r="O21" s="209"/>
      <c r="P21" s="209"/>
      <c r="Q21" s="209"/>
      <c r="R21" s="209"/>
      <c r="S21" s="209"/>
      <c r="T21" s="209"/>
      <c r="U21" s="209"/>
      <c r="V21" s="209"/>
      <c r="W21" s="209"/>
      <c r="X21" s="209"/>
      <c r="Y21" s="209"/>
      <c r="Z21" s="209"/>
      <c r="AA21" s="209"/>
      <c r="AB21" s="209"/>
      <c r="AC21" s="209"/>
      <c r="AD21" s="206"/>
    </row>
    <row r="22" spans="1:30" ht="62.25">
      <c r="A22" s="188">
        <v>9</v>
      </c>
      <c r="B22" s="198" t="s">
        <v>632</v>
      </c>
      <c r="C22" s="198" t="s">
        <v>661</v>
      </c>
      <c r="D22" s="198" t="s">
        <v>807</v>
      </c>
      <c r="E22" s="198" t="s">
        <v>811</v>
      </c>
      <c r="F22" s="198" t="s">
        <v>814</v>
      </c>
      <c r="G22" s="198" t="s">
        <v>807</v>
      </c>
      <c r="H22" s="198" t="s">
        <v>806</v>
      </c>
      <c r="I22" s="198" t="s">
        <v>322</v>
      </c>
      <c r="J22" s="28" t="s">
        <v>1324</v>
      </c>
      <c r="K22" s="217">
        <v>313143</v>
      </c>
      <c r="L22" s="217">
        <v>327561</v>
      </c>
      <c r="M22" s="218">
        <v>340153</v>
      </c>
      <c r="N22" s="209"/>
      <c r="O22" s="209"/>
      <c r="P22" s="209"/>
      <c r="Q22" s="209"/>
      <c r="R22" s="209"/>
      <c r="S22" s="209"/>
      <c r="T22" s="209"/>
      <c r="U22" s="209"/>
      <c r="V22" s="209"/>
      <c r="W22" s="209"/>
      <c r="X22" s="209"/>
      <c r="Y22" s="209"/>
      <c r="Z22" s="209"/>
      <c r="AA22" s="209"/>
      <c r="AB22" s="209"/>
      <c r="AC22" s="209"/>
      <c r="AD22" s="206"/>
    </row>
    <row r="23" spans="1:30" ht="124.5">
      <c r="A23" s="188">
        <v>10</v>
      </c>
      <c r="B23" s="198" t="s">
        <v>632</v>
      </c>
      <c r="C23" s="198" t="s">
        <v>661</v>
      </c>
      <c r="D23" s="198" t="s">
        <v>807</v>
      </c>
      <c r="E23" s="198" t="s">
        <v>811</v>
      </c>
      <c r="F23" s="198" t="s">
        <v>815</v>
      </c>
      <c r="G23" s="198" t="s">
        <v>807</v>
      </c>
      <c r="H23" s="198" t="s">
        <v>806</v>
      </c>
      <c r="I23" s="198" t="s">
        <v>322</v>
      </c>
      <c r="J23" s="28" t="s">
        <v>1325</v>
      </c>
      <c r="K23" s="217">
        <v>118359</v>
      </c>
      <c r="L23" s="217">
        <v>124041</v>
      </c>
      <c r="M23" s="218">
        <v>129002</v>
      </c>
      <c r="N23" s="209"/>
      <c r="O23" s="209"/>
      <c r="P23" s="209"/>
      <c r="Q23" s="209"/>
      <c r="R23" s="209"/>
      <c r="S23" s="209"/>
      <c r="T23" s="209"/>
      <c r="U23" s="209"/>
      <c r="V23" s="209"/>
      <c r="W23" s="209"/>
      <c r="X23" s="209"/>
      <c r="Y23" s="209"/>
      <c r="Z23" s="209"/>
      <c r="AA23" s="209"/>
      <c r="AB23" s="209"/>
      <c r="AC23" s="209"/>
      <c r="AD23" s="206"/>
    </row>
    <row r="24" spans="1:30" ht="15">
      <c r="A24" s="188">
        <v>11</v>
      </c>
      <c r="B24" s="198" t="s">
        <v>632</v>
      </c>
      <c r="C24" s="198" t="s">
        <v>661</v>
      </c>
      <c r="D24" s="198" t="s">
        <v>816</v>
      </c>
      <c r="E24" s="198" t="s">
        <v>805</v>
      </c>
      <c r="F24" s="198" t="s">
        <v>804</v>
      </c>
      <c r="G24" s="198" t="s">
        <v>805</v>
      </c>
      <c r="H24" s="198" t="s">
        <v>806</v>
      </c>
      <c r="I24" s="198" t="s">
        <v>804</v>
      </c>
      <c r="J24" s="28" t="s">
        <v>142</v>
      </c>
      <c r="K24" s="217">
        <f>K30+K32+K34+K25</f>
        <v>14661274</v>
      </c>
      <c r="L24" s="217">
        <f>L30+L32+L34+L25</f>
        <v>16743559</v>
      </c>
      <c r="M24" s="218">
        <f>M30+M32+M34+M25</f>
        <v>17620808</v>
      </c>
      <c r="N24" s="209"/>
      <c r="O24" s="209"/>
      <c r="P24" s="209"/>
      <c r="Q24" s="209"/>
      <c r="R24" s="209"/>
      <c r="S24" s="209"/>
      <c r="T24" s="209"/>
      <c r="U24" s="209"/>
      <c r="V24" s="209"/>
      <c r="W24" s="209"/>
      <c r="X24" s="209"/>
      <c r="Y24" s="209"/>
      <c r="Z24" s="209"/>
      <c r="AA24" s="209"/>
      <c r="AB24" s="209"/>
      <c r="AC24" s="209"/>
      <c r="AD24" s="206"/>
    </row>
    <row r="25" spans="1:30" ht="46.5">
      <c r="A25" s="188">
        <v>12</v>
      </c>
      <c r="B25" s="198" t="s">
        <v>632</v>
      </c>
      <c r="C25" s="198" t="s">
        <v>661</v>
      </c>
      <c r="D25" s="198" t="s">
        <v>816</v>
      </c>
      <c r="E25" s="198" t="s">
        <v>807</v>
      </c>
      <c r="F25" s="198" t="s">
        <v>804</v>
      </c>
      <c r="G25" s="198" t="s">
        <v>805</v>
      </c>
      <c r="H25" s="198" t="s">
        <v>806</v>
      </c>
      <c r="I25" s="198" t="s">
        <v>322</v>
      </c>
      <c r="J25" s="28" t="s">
        <v>1326</v>
      </c>
      <c r="K25" s="219">
        <f>K26+K28</f>
        <v>12854681</v>
      </c>
      <c r="L25" s="219">
        <f>L26+L28</f>
        <v>14849641</v>
      </c>
      <c r="M25" s="220">
        <f>M26+M28</f>
        <v>15648854</v>
      </c>
      <c r="N25" s="209"/>
      <c r="O25" s="209"/>
      <c r="P25" s="209"/>
      <c r="Q25" s="209"/>
      <c r="R25" s="209"/>
      <c r="S25" s="209"/>
      <c r="T25" s="209"/>
      <c r="U25" s="209"/>
      <c r="V25" s="209"/>
      <c r="W25" s="209"/>
      <c r="X25" s="209"/>
      <c r="Y25" s="209"/>
      <c r="Z25" s="209"/>
      <c r="AA25" s="209"/>
      <c r="AB25" s="209"/>
      <c r="AC25" s="209"/>
      <c r="AD25" s="206"/>
    </row>
    <row r="26" spans="1:30" ht="46.5">
      <c r="A26" s="188">
        <v>13</v>
      </c>
      <c r="B26" s="198" t="s">
        <v>632</v>
      </c>
      <c r="C26" s="198" t="s">
        <v>661</v>
      </c>
      <c r="D26" s="198" t="s">
        <v>816</v>
      </c>
      <c r="E26" s="198" t="s">
        <v>807</v>
      </c>
      <c r="F26" s="198" t="s">
        <v>809</v>
      </c>
      <c r="G26" s="198" t="s">
        <v>807</v>
      </c>
      <c r="H26" s="198" t="s">
        <v>806</v>
      </c>
      <c r="I26" s="198" t="s">
        <v>322</v>
      </c>
      <c r="J26" s="28" t="s">
        <v>1327</v>
      </c>
      <c r="K26" s="219">
        <f>K27</f>
        <v>11705369</v>
      </c>
      <c r="L26" s="219">
        <f>L27</f>
        <v>13570821</v>
      </c>
      <c r="M26" s="220">
        <f>M27</f>
        <v>14262278</v>
      </c>
      <c r="N26" s="209"/>
      <c r="O26" s="209"/>
      <c r="P26" s="209"/>
      <c r="Q26" s="209"/>
      <c r="R26" s="209"/>
      <c r="S26" s="209"/>
      <c r="T26" s="209"/>
      <c r="U26" s="209"/>
      <c r="V26" s="209"/>
      <c r="W26" s="209"/>
      <c r="X26" s="209"/>
      <c r="Y26" s="209"/>
      <c r="Z26" s="209"/>
      <c r="AA26" s="209"/>
      <c r="AB26" s="209"/>
      <c r="AC26" s="209"/>
      <c r="AD26" s="206"/>
    </row>
    <row r="27" spans="1:30" ht="30.75">
      <c r="A27" s="188">
        <v>14</v>
      </c>
      <c r="B27" s="198" t="s">
        <v>632</v>
      </c>
      <c r="C27" s="198" t="s">
        <v>661</v>
      </c>
      <c r="D27" s="198" t="s">
        <v>816</v>
      </c>
      <c r="E27" s="198" t="s">
        <v>807</v>
      </c>
      <c r="F27" s="198" t="s">
        <v>1036</v>
      </c>
      <c r="G27" s="198" t="s">
        <v>807</v>
      </c>
      <c r="H27" s="198" t="s">
        <v>806</v>
      </c>
      <c r="I27" s="198" t="s">
        <v>322</v>
      </c>
      <c r="J27" s="28" t="s">
        <v>1035</v>
      </c>
      <c r="K27" s="219">
        <v>11705369</v>
      </c>
      <c r="L27" s="219">
        <v>13570821</v>
      </c>
      <c r="M27" s="220">
        <v>14262278</v>
      </c>
      <c r="N27" s="209"/>
      <c r="O27" s="209"/>
      <c r="P27" s="209"/>
      <c r="Q27" s="209"/>
      <c r="R27" s="209"/>
      <c r="S27" s="209"/>
      <c r="T27" s="209"/>
      <c r="U27" s="209"/>
      <c r="V27" s="209"/>
      <c r="W27" s="209"/>
      <c r="X27" s="209"/>
      <c r="Y27" s="209"/>
      <c r="Z27" s="209"/>
      <c r="AA27" s="209"/>
      <c r="AB27" s="209"/>
      <c r="AC27" s="209"/>
      <c r="AD27" s="206"/>
    </row>
    <row r="28" spans="1:30" ht="46.5">
      <c r="A28" s="188">
        <v>15</v>
      </c>
      <c r="B28" s="198" t="s">
        <v>632</v>
      </c>
      <c r="C28" s="198" t="s">
        <v>661</v>
      </c>
      <c r="D28" s="198" t="s">
        <v>816</v>
      </c>
      <c r="E28" s="198" t="s">
        <v>807</v>
      </c>
      <c r="F28" s="198" t="s">
        <v>813</v>
      </c>
      <c r="G28" s="198" t="s">
        <v>807</v>
      </c>
      <c r="H28" s="198" t="s">
        <v>806</v>
      </c>
      <c r="I28" s="198" t="s">
        <v>322</v>
      </c>
      <c r="J28" s="28" t="s">
        <v>1037</v>
      </c>
      <c r="K28" s="219">
        <f>K29</f>
        <v>1149312</v>
      </c>
      <c r="L28" s="219">
        <f>L29</f>
        <v>1278820</v>
      </c>
      <c r="M28" s="220">
        <f>M29</f>
        <v>1386576</v>
      </c>
      <c r="N28" s="209"/>
      <c r="O28" s="209"/>
      <c r="P28" s="209"/>
      <c r="Q28" s="209"/>
      <c r="R28" s="209"/>
      <c r="S28" s="209"/>
      <c r="T28" s="209"/>
      <c r="U28" s="209"/>
      <c r="V28" s="209"/>
      <c r="W28" s="209"/>
      <c r="X28" s="209"/>
      <c r="Y28" s="209"/>
      <c r="Z28" s="209"/>
      <c r="AA28" s="209"/>
      <c r="AB28" s="209"/>
      <c r="AC28" s="209"/>
      <c r="AD28" s="206"/>
    </row>
    <row r="29" spans="1:30" ht="78">
      <c r="A29" s="188">
        <v>16</v>
      </c>
      <c r="B29" s="198" t="s">
        <v>632</v>
      </c>
      <c r="C29" s="198" t="s">
        <v>661</v>
      </c>
      <c r="D29" s="198" t="s">
        <v>816</v>
      </c>
      <c r="E29" s="198" t="s">
        <v>807</v>
      </c>
      <c r="F29" s="198" t="s">
        <v>1038</v>
      </c>
      <c r="G29" s="198" t="s">
        <v>807</v>
      </c>
      <c r="H29" s="198" t="s">
        <v>806</v>
      </c>
      <c r="I29" s="198" t="s">
        <v>322</v>
      </c>
      <c r="J29" s="28" t="s">
        <v>1039</v>
      </c>
      <c r="K29" s="219">
        <v>1149312</v>
      </c>
      <c r="L29" s="219">
        <v>1278820</v>
      </c>
      <c r="M29" s="220">
        <v>1386576</v>
      </c>
      <c r="N29" s="209"/>
      <c r="O29" s="209"/>
      <c r="P29" s="209"/>
      <c r="Q29" s="209"/>
      <c r="R29" s="209"/>
      <c r="S29" s="209"/>
      <c r="T29" s="209"/>
      <c r="U29" s="209"/>
      <c r="V29" s="209"/>
      <c r="W29" s="209"/>
      <c r="X29" s="209"/>
      <c r="Y29" s="209"/>
      <c r="Z29" s="209"/>
      <c r="AA29" s="209"/>
      <c r="AB29" s="209"/>
      <c r="AC29" s="209"/>
      <c r="AD29" s="206"/>
    </row>
    <row r="30" spans="1:30" ht="30.75">
      <c r="A30" s="188">
        <v>17</v>
      </c>
      <c r="B30" s="198" t="s">
        <v>632</v>
      </c>
      <c r="C30" s="198" t="s">
        <v>661</v>
      </c>
      <c r="D30" s="198" t="s">
        <v>816</v>
      </c>
      <c r="E30" s="198" t="s">
        <v>811</v>
      </c>
      <c r="F30" s="198" t="s">
        <v>804</v>
      </c>
      <c r="G30" s="198" t="s">
        <v>811</v>
      </c>
      <c r="H30" s="198" t="s">
        <v>806</v>
      </c>
      <c r="I30" s="198" t="s">
        <v>322</v>
      </c>
      <c r="J30" s="28" t="s">
        <v>687</v>
      </c>
      <c r="K30" s="217">
        <f>K31</f>
        <v>5630</v>
      </c>
      <c r="L30" s="217">
        <f>L31</f>
        <v>4222</v>
      </c>
      <c r="M30" s="218">
        <f>M31</f>
        <v>4222</v>
      </c>
      <c r="N30" s="209"/>
      <c r="O30" s="209"/>
      <c r="P30" s="209"/>
      <c r="Q30" s="209"/>
      <c r="R30" s="209"/>
      <c r="S30" s="209"/>
      <c r="T30" s="209"/>
      <c r="U30" s="209"/>
      <c r="V30" s="209"/>
      <c r="W30" s="209"/>
      <c r="X30" s="209"/>
      <c r="Y30" s="209"/>
      <c r="Z30" s="209"/>
      <c r="AA30" s="209"/>
      <c r="AB30" s="209"/>
      <c r="AC30" s="209"/>
      <c r="AD30" s="206"/>
    </row>
    <row r="31" spans="1:30" ht="30.75">
      <c r="A31" s="188">
        <v>18</v>
      </c>
      <c r="B31" s="198" t="s">
        <v>632</v>
      </c>
      <c r="C31" s="198" t="s">
        <v>661</v>
      </c>
      <c r="D31" s="198" t="s">
        <v>816</v>
      </c>
      <c r="E31" s="198" t="s">
        <v>811</v>
      </c>
      <c r="F31" s="198" t="s">
        <v>809</v>
      </c>
      <c r="G31" s="198" t="s">
        <v>811</v>
      </c>
      <c r="H31" s="198" t="s">
        <v>806</v>
      </c>
      <c r="I31" s="198" t="s">
        <v>322</v>
      </c>
      <c r="J31" s="28" t="s">
        <v>687</v>
      </c>
      <c r="K31" s="217">
        <v>5630</v>
      </c>
      <c r="L31" s="217">
        <v>4222</v>
      </c>
      <c r="M31" s="218">
        <v>4222</v>
      </c>
      <c r="N31" s="209"/>
      <c r="O31" s="209"/>
      <c r="P31" s="209"/>
      <c r="Q31" s="209"/>
      <c r="R31" s="209"/>
      <c r="S31" s="209"/>
      <c r="T31" s="209"/>
      <c r="U31" s="209"/>
      <c r="V31" s="209"/>
      <c r="W31" s="209"/>
      <c r="X31" s="209"/>
      <c r="Y31" s="209"/>
      <c r="Z31" s="209"/>
      <c r="AA31" s="209"/>
      <c r="AB31" s="209"/>
      <c r="AC31" s="209"/>
      <c r="AD31" s="206"/>
    </row>
    <row r="32" spans="1:30" ht="15">
      <c r="A32" s="188">
        <v>19</v>
      </c>
      <c r="B32" s="198" t="s">
        <v>632</v>
      </c>
      <c r="C32" s="198" t="s">
        <v>661</v>
      </c>
      <c r="D32" s="198" t="s">
        <v>816</v>
      </c>
      <c r="E32" s="198" t="s">
        <v>817</v>
      </c>
      <c r="F32" s="198" t="s">
        <v>804</v>
      </c>
      <c r="G32" s="198" t="s">
        <v>807</v>
      </c>
      <c r="H32" s="198" t="s">
        <v>806</v>
      </c>
      <c r="I32" s="198" t="s">
        <v>322</v>
      </c>
      <c r="J32" s="28" t="s">
        <v>688</v>
      </c>
      <c r="K32" s="217">
        <f>K33</f>
        <v>5463</v>
      </c>
      <c r="L32" s="217">
        <f>L33</f>
        <v>5796</v>
      </c>
      <c r="M32" s="218">
        <f>M33</f>
        <v>6132</v>
      </c>
      <c r="N32" s="209"/>
      <c r="O32" s="209"/>
      <c r="P32" s="209"/>
      <c r="Q32" s="209"/>
      <c r="R32" s="209"/>
      <c r="S32" s="209"/>
      <c r="T32" s="209"/>
      <c r="U32" s="209"/>
      <c r="V32" s="209"/>
      <c r="W32" s="209"/>
      <c r="X32" s="209"/>
      <c r="Y32" s="209"/>
      <c r="Z32" s="209"/>
      <c r="AA32" s="209"/>
      <c r="AB32" s="209"/>
      <c r="AC32" s="209"/>
      <c r="AD32" s="206"/>
    </row>
    <row r="33" spans="1:30" ht="15">
      <c r="A33" s="188">
        <v>20</v>
      </c>
      <c r="B33" s="198" t="s">
        <v>632</v>
      </c>
      <c r="C33" s="198" t="s">
        <v>661</v>
      </c>
      <c r="D33" s="198" t="s">
        <v>816</v>
      </c>
      <c r="E33" s="198" t="s">
        <v>817</v>
      </c>
      <c r="F33" s="198" t="s">
        <v>809</v>
      </c>
      <c r="G33" s="198" t="s">
        <v>807</v>
      </c>
      <c r="H33" s="198" t="s">
        <v>806</v>
      </c>
      <c r="I33" s="198" t="s">
        <v>322</v>
      </c>
      <c r="J33" s="28" t="s">
        <v>688</v>
      </c>
      <c r="K33" s="217">
        <v>5463</v>
      </c>
      <c r="L33" s="217">
        <v>5796</v>
      </c>
      <c r="M33" s="218">
        <v>6132</v>
      </c>
      <c r="N33" s="209"/>
      <c r="O33" s="209"/>
      <c r="P33" s="209"/>
      <c r="Q33" s="209"/>
      <c r="R33" s="209"/>
      <c r="S33" s="209"/>
      <c r="T33" s="209"/>
      <c r="U33" s="209"/>
      <c r="V33" s="209"/>
      <c r="W33" s="209"/>
      <c r="X33" s="209"/>
      <c r="Y33" s="209"/>
      <c r="Z33" s="209"/>
      <c r="AA33" s="209"/>
      <c r="AB33" s="209"/>
      <c r="AC33" s="209"/>
      <c r="AD33" s="206"/>
    </row>
    <row r="34" spans="1:30" ht="30.75">
      <c r="A34" s="188">
        <v>21</v>
      </c>
      <c r="B34" s="198" t="s">
        <v>632</v>
      </c>
      <c r="C34" s="198" t="s">
        <v>661</v>
      </c>
      <c r="D34" s="198" t="s">
        <v>816</v>
      </c>
      <c r="E34" s="198" t="s">
        <v>818</v>
      </c>
      <c r="F34" s="198" t="s">
        <v>804</v>
      </c>
      <c r="G34" s="198" t="s">
        <v>811</v>
      </c>
      <c r="H34" s="198" t="s">
        <v>806</v>
      </c>
      <c r="I34" s="198" t="s">
        <v>322</v>
      </c>
      <c r="J34" s="28" t="s">
        <v>819</v>
      </c>
      <c r="K34" s="217">
        <f>K35</f>
        <v>1795500</v>
      </c>
      <c r="L34" s="217">
        <f>L35</f>
        <v>1883900</v>
      </c>
      <c r="M34" s="218">
        <f>M35</f>
        <v>1961600</v>
      </c>
      <c r="N34" s="209"/>
      <c r="O34" s="209"/>
      <c r="P34" s="209"/>
      <c r="Q34" s="209"/>
      <c r="R34" s="209"/>
      <c r="S34" s="209"/>
      <c r="T34" s="209"/>
      <c r="U34" s="209"/>
      <c r="V34" s="209"/>
      <c r="W34" s="209"/>
      <c r="X34" s="209"/>
      <c r="Y34" s="209"/>
      <c r="Z34" s="209"/>
      <c r="AA34" s="209"/>
      <c r="AB34" s="209"/>
      <c r="AC34" s="209"/>
      <c r="AD34" s="206"/>
    </row>
    <row r="35" spans="1:30" ht="62.25">
      <c r="A35" s="188">
        <v>22</v>
      </c>
      <c r="B35" s="198" t="s">
        <v>632</v>
      </c>
      <c r="C35" s="198" t="s">
        <v>661</v>
      </c>
      <c r="D35" s="198" t="s">
        <v>816</v>
      </c>
      <c r="E35" s="198" t="s">
        <v>818</v>
      </c>
      <c r="F35" s="198" t="s">
        <v>813</v>
      </c>
      <c r="G35" s="198" t="s">
        <v>811</v>
      </c>
      <c r="H35" s="198" t="s">
        <v>806</v>
      </c>
      <c r="I35" s="198" t="s">
        <v>322</v>
      </c>
      <c r="J35" s="28" t="s">
        <v>1328</v>
      </c>
      <c r="K35" s="217">
        <v>1795500</v>
      </c>
      <c r="L35" s="217">
        <v>1883900</v>
      </c>
      <c r="M35" s="218">
        <v>1961600</v>
      </c>
      <c r="N35" s="209"/>
      <c r="O35" s="209"/>
      <c r="P35" s="209"/>
      <c r="Q35" s="209"/>
      <c r="R35" s="209"/>
      <c r="S35" s="209"/>
      <c r="T35" s="209"/>
      <c r="U35" s="209"/>
      <c r="V35" s="209"/>
      <c r="W35" s="209"/>
      <c r="X35" s="209"/>
      <c r="Y35" s="209"/>
      <c r="Z35" s="209"/>
      <c r="AA35" s="209"/>
      <c r="AB35" s="209"/>
      <c r="AC35" s="209"/>
      <c r="AD35" s="206"/>
    </row>
    <row r="36" spans="1:30" ht="15">
      <c r="A36" s="188">
        <v>23</v>
      </c>
      <c r="B36" s="198" t="s">
        <v>804</v>
      </c>
      <c r="C36" s="198" t="s">
        <v>661</v>
      </c>
      <c r="D36" s="198" t="s">
        <v>820</v>
      </c>
      <c r="E36" s="198" t="s">
        <v>805</v>
      </c>
      <c r="F36" s="198" t="s">
        <v>804</v>
      </c>
      <c r="G36" s="198" t="s">
        <v>805</v>
      </c>
      <c r="H36" s="198" t="s">
        <v>806</v>
      </c>
      <c r="I36" s="198" t="s">
        <v>804</v>
      </c>
      <c r="J36" s="28" t="s">
        <v>689</v>
      </c>
      <c r="K36" s="217">
        <f aca="true" t="shared" si="1" ref="K36:M37">K37</f>
        <v>1395700</v>
      </c>
      <c r="L36" s="217">
        <f t="shared" si="1"/>
        <v>1395700</v>
      </c>
      <c r="M36" s="218">
        <f t="shared" si="1"/>
        <v>1395700</v>
      </c>
      <c r="N36" s="209"/>
      <c r="O36" s="209"/>
      <c r="P36" s="209"/>
      <c r="Q36" s="209"/>
      <c r="R36" s="209"/>
      <c r="S36" s="209"/>
      <c r="T36" s="209"/>
      <c r="U36" s="209"/>
      <c r="V36" s="209"/>
      <c r="W36" s="209"/>
      <c r="X36" s="209"/>
      <c r="Y36" s="209"/>
      <c r="Z36" s="209"/>
      <c r="AA36" s="209"/>
      <c r="AB36" s="209"/>
      <c r="AC36" s="209"/>
      <c r="AD36" s="206"/>
    </row>
    <row r="37" spans="1:30" ht="45" customHeight="1">
      <c r="A37" s="188">
        <v>24</v>
      </c>
      <c r="B37" s="198" t="s">
        <v>632</v>
      </c>
      <c r="C37" s="198" t="s">
        <v>661</v>
      </c>
      <c r="D37" s="198" t="s">
        <v>820</v>
      </c>
      <c r="E37" s="198" t="s">
        <v>817</v>
      </c>
      <c r="F37" s="198" t="s">
        <v>804</v>
      </c>
      <c r="G37" s="198" t="s">
        <v>807</v>
      </c>
      <c r="H37" s="198" t="s">
        <v>806</v>
      </c>
      <c r="I37" s="198" t="s">
        <v>322</v>
      </c>
      <c r="J37" s="28" t="s">
        <v>143</v>
      </c>
      <c r="K37" s="217">
        <f t="shared" si="1"/>
        <v>1395700</v>
      </c>
      <c r="L37" s="217">
        <f t="shared" si="1"/>
        <v>1395700</v>
      </c>
      <c r="M37" s="218">
        <f t="shared" si="1"/>
        <v>1395700</v>
      </c>
      <c r="N37" s="209"/>
      <c r="O37" s="209"/>
      <c r="P37" s="209"/>
      <c r="Q37" s="209"/>
      <c r="R37" s="209"/>
      <c r="S37" s="209"/>
      <c r="T37" s="209"/>
      <c r="U37" s="209"/>
      <c r="V37" s="209"/>
      <c r="W37" s="209"/>
      <c r="X37" s="209"/>
      <c r="Y37" s="209"/>
      <c r="Z37" s="209"/>
      <c r="AA37" s="209"/>
      <c r="AB37" s="209"/>
      <c r="AC37" s="209"/>
      <c r="AD37" s="206"/>
    </row>
    <row r="38" spans="1:30" ht="62.25">
      <c r="A38" s="188">
        <v>25</v>
      </c>
      <c r="B38" s="198" t="s">
        <v>632</v>
      </c>
      <c r="C38" s="198" t="s">
        <v>661</v>
      </c>
      <c r="D38" s="198" t="s">
        <v>820</v>
      </c>
      <c r="E38" s="198" t="s">
        <v>817</v>
      </c>
      <c r="F38" s="198" t="s">
        <v>809</v>
      </c>
      <c r="G38" s="198" t="s">
        <v>807</v>
      </c>
      <c r="H38" s="198" t="s">
        <v>806</v>
      </c>
      <c r="I38" s="198" t="s">
        <v>322</v>
      </c>
      <c r="J38" s="28" t="s">
        <v>1329</v>
      </c>
      <c r="K38" s="217">
        <v>1395700</v>
      </c>
      <c r="L38" s="217">
        <v>1395700</v>
      </c>
      <c r="M38" s="218">
        <v>1395700</v>
      </c>
      <c r="N38" s="209"/>
      <c r="O38" s="209"/>
      <c r="P38" s="209"/>
      <c r="Q38" s="209"/>
      <c r="R38" s="209"/>
      <c r="S38" s="209"/>
      <c r="T38" s="209"/>
      <c r="U38" s="209"/>
      <c r="V38" s="209"/>
      <c r="W38" s="209"/>
      <c r="X38" s="209"/>
      <c r="Y38" s="209"/>
      <c r="Z38" s="209"/>
      <c r="AA38" s="209"/>
      <c r="AB38" s="209"/>
      <c r="AC38" s="209"/>
      <c r="AD38" s="206"/>
    </row>
    <row r="39" spans="1:30" ht="61.5" customHeight="1">
      <c r="A39" s="188">
        <v>26</v>
      </c>
      <c r="B39" s="198" t="s">
        <v>804</v>
      </c>
      <c r="C39" s="198" t="s">
        <v>661</v>
      </c>
      <c r="D39" s="198" t="s">
        <v>433</v>
      </c>
      <c r="E39" s="198" t="s">
        <v>805</v>
      </c>
      <c r="F39" s="198" t="s">
        <v>804</v>
      </c>
      <c r="G39" s="198" t="s">
        <v>805</v>
      </c>
      <c r="H39" s="198" t="s">
        <v>806</v>
      </c>
      <c r="I39" s="198" t="s">
        <v>804</v>
      </c>
      <c r="J39" s="28" t="s">
        <v>41</v>
      </c>
      <c r="K39" s="217">
        <f>K40+K45</f>
        <v>5600170</v>
      </c>
      <c r="L39" s="217">
        <f>L40+L45</f>
        <v>5812190</v>
      </c>
      <c r="M39" s="218">
        <f>M40+M45</f>
        <v>6022510</v>
      </c>
      <c r="N39" s="209"/>
      <c r="O39" s="209"/>
      <c r="P39" s="209"/>
      <c r="Q39" s="209"/>
      <c r="R39" s="209"/>
      <c r="S39" s="209"/>
      <c r="T39" s="209"/>
      <c r="U39" s="209"/>
      <c r="V39" s="209"/>
      <c r="W39" s="209"/>
      <c r="X39" s="209"/>
      <c r="Y39" s="209"/>
      <c r="Z39" s="209"/>
      <c r="AA39" s="209"/>
      <c r="AB39" s="209"/>
      <c r="AC39" s="209"/>
      <c r="AD39" s="206"/>
    </row>
    <row r="40" spans="1:30" ht="108.75">
      <c r="A40" s="188">
        <v>27</v>
      </c>
      <c r="B40" s="198" t="s">
        <v>804</v>
      </c>
      <c r="C40" s="198" t="s">
        <v>661</v>
      </c>
      <c r="D40" s="198" t="s">
        <v>433</v>
      </c>
      <c r="E40" s="198" t="s">
        <v>816</v>
      </c>
      <c r="F40" s="198" t="s">
        <v>804</v>
      </c>
      <c r="G40" s="198" t="s">
        <v>805</v>
      </c>
      <c r="H40" s="198" t="s">
        <v>806</v>
      </c>
      <c r="I40" s="198" t="s">
        <v>330</v>
      </c>
      <c r="J40" s="224" t="s">
        <v>1330</v>
      </c>
      <c r="K40" s="217">
        <f>K41+K43</f>
        <v>5552520</v>
      </c>
      <c r="L40" s="217">
        <f>L41+L43</f>
        <v>5762330</v>
      </c>
      <c r="M40" s="218">
        <f>M41+M43</f>
        <v>5970720</v>
      </c>
      <c r="N40" s="209"/>
      <c r="O40" s="209"/>
      <c r="P40" s="209"/>
      <c r="Q40" s="209"/>
      <c r="R40" s="209"/>
      <c r="S40" s="209"/>
      <c r="T40" s="209"/>
      <c r="U40" s="209"/>
      <c r="V40" s="209"/>
      <c r="W40" s="209"/>
      <c r="X40" s="209"/>
      <c r="Y40" s="209"/>
      <c r="Z40" s="209"/>
      <c r="AA40" s="209"/>
      <c r="AB40" s="209"/>
      <c r="AC40" s="209"/>
      <c r="AD40" s="206"/>
    </row>
    <row r="41" spans="1:30" ht="93">
      <c r="A41" s="188">
        <v>28</v>
      </c>
      <c r="B41" s="198" t="s">
        <v>804</v>
      </c>
      <c r="C41" s="198" t="s">
        <v>661</v>
      </c>
      <c r="D41" s="198" t="s">
        <v>433</v>
      </c>
      <c r="E41" s="198" t="s">
        <v>816</v>
      </c>
      <c r="F41" s="198" t="s">
        <v>809</v>
      </c>
      <c r="G41" s="198" t="s">
        <v>805</v>
      </c>
      <c r="H41" s="198" t="s">
        <v>806</v>
      </c>
      <c r="I41" s="198" t="s">
        <v>330</v>
      </c>
      <c r="J41" s="224" t="s">
        <v>1331</v>
      </c>
      <c r="K41" s="217">
        <f>K42</f>
        <v>4096020</v>
      </c>
      <c r="L41" s="217">
        <f>L42</f>
        <v>4246890</v>
      </c>
      <c r="M41" s="218">
        <f>M42</f>
        <v>4403800</v>
      </c>
      <c r="N41" s="209"/>
      <c r="O41" s="209"/>
      <c r="P41" s="209"/>
      <c r="Q41" s="209"/>
      <c r="R41" s="209"/>
      <c r="S41" s="209"/>
      <c r="T41" s="209"/>
      <c r="U41" s="209"/>
      <c r="V41" s="209"/>
      <c r="W41" s="209"/>
      <c r="X41" s="209"/>
      <c r="Y41" s="209"/>
      <c r="Z41" s="209"/>
      <c r="AA41" s="209"/>
      <c r="AB41" s="209"/>
      <c r="AC41" s="209"/>
      <c r="AD41" s="206"/>
    </row>
    <row r="42" spans="1:30" ht="124.5">
      <c r="A42" s="188">
        <v>29</v>
      </c>
      <c r="B42" s="198" t="s">
        <v>662</v>
      </c>
      <c r="C42" s="198" t="s">
        <v>661</v>
      </c>
      <c r="D42" s="198" t="s">
        <v>433</v>
      </c>
      <c r="E42" s="198" t="s">
        <v>816</v>
      </c>
      <c r="F42" s="198" t="s">
        <v>821</v>
      </c>
      <c r="G42" s="198" t="s">
        <v>816</v>
      </c>
      <c r="H42" s="198" t="s">
        <v>806</v>
      </c>
      <c r="I42" s="198" t="s">
        <v>330</v>
      </c>
      <c r="J42" s="224" t="s">
        <v>1332</v>
      </c>
      <c r="K42" s="217">
        <v>4096020</v>
      </c>
      <c r="L42" s="217">
        <v>4246890</v>
      </c>
      <c r="M42" s="218">
        <v>4403800</v>
      </c>
      <c r="N42" s="209"/>
      <c r="O42" s="209"/>
      <c r="P42" s="209"/>
      <c r="Q42" s="209"/>
      <c r="R42" s="209"/>
      <c r="S42" s="209"/>
      <c r="T42" s="209"/>
      <c r="U42" s="209"/>
      <c r="V42" s="209"/>
      <c r="W42" s="209"/>
      <c r="X42" s="209"/>
      <c r="Y42" s="209"/>
      <c r="Z42" s="209"/>
      <c r="AA42" s="209"/>
      <c r="AB42" s="209"/>
      <c r="AC42" s="209"/>
      <c r="AD42" s="206"/>
    </row>
    <row r="43" spans="1:30" ht="62.25">
      <c r="A43" s="188">
        <v>30</v>
      </c>
      <c r="B43" s="198" t="s">
        <v>804</v>
      </c>
      <c r="C43" s="198" t="s">
        <v>661</v>
      </c>
      <c r="D43" s="198" t="s">
        <v>433</v>
      </c>
      <c r="E43" s="198" t="s">
        <v>816</v>
      </c>
      <c r="F43" s="198" t="s">
        <v>822</v>
      </c>
      <c r="G43" s="198" t="s">
        <v>805</v>
      </c>
      <c r="H43" s="198" t="s">
        <v>806</v>
      </c>
      <c r="I43" s="198" t="s">
        <v>330</v>
      </c>
      <c r="J43" s="224" t="s">
        <v>1333</v>
      </c>
      <c r="K43" s="217">
        <f>K44</f>
        <v>1456500</v>
      </c>
      <c r="L43" s="217">
        <f>L44</f>
        <v>1515440</v>
      </c>
      <c r="M43" s="218">
        <f>M44</f>
        <v>1566920</v>
      </c>
      <c r="N43" s="209"/>
      <c r="O43" s="209"/>
      <c r="P43" s="209"/>
      <c r="Q43" s="209"/>
      <c r="R43" s="209"/>
      <c r="S43" s="209"/>
      <c r="T43" s="209"/>
      <c r="U43" s="209"/>
      <c r="V43" s="209"/>
      <c r="W43" s="209"/>
      <c r="X43" s="209"/>
      <c r="Y43" s="209"/>
      <c r="Z43" s="209"/>
      <c r="AA43" s="209"/>
      <c r="AB43" s="209"/>
      <c r="AC43" s="209"/>
      <c r="AD43" s="206"/>
    </row>
    <row r="44" spans="1:30" ht="55.5" customHeight="1">
      <c r="A44" s="188">
        <v>31</v>
      </c>
      <c r="B44" s="198" t="s">
        <v>662</v>
      </c>
      <c r="C44" s="198" t="s">
        <v>661</v>
      </c>
      <c r="D44" s="198" t="s">
        <v>433</v>
      </c>
      <c r="E44" s="198" t="s">
        <v>816</v>
      </c>
      <c r="F44" s="198" t="s">
        <v>823</v>
      </c>
      <c r="G44" s="198" t="s">
        <v>816</v>
      </c>
      <c r="H44" s="198" t="s">
        <v>806</v>
      </c>
      <c r="I44" s="198" t="s">
        <v>330</v>
      </c>
      <c r="J44" s="224" t="s">
        <v>146</v>
      </c>
      <c r="K44" s="217">
        <v>1456500</v>
      </c>
      <c r="L44" s="217">
        <v>1515440</v>
      </c>
      <c r="M44" s="218">
        <v>1566920</v>
      </c>
      <c r="N44" s="209"/>
      <c r="O44" s="209"/>
      <c r="P44" s="209"/>
      <c r="Q44" s="209"/>
      <c r="R44" s="209"/>
      <c r="S44" s="209"/>
      <c r="T44" s="209"/>
      <c r="U44" s="209"/>
      <c r="V44" s="209"/>
      <c r="W44" s="209"/>
      <c r="X44" s="209"/>
      <c r="Y44" s="209"/>
      <c r="Z44" s="209"/>
      <c r="AA44" s="209"/>
      <c r="AB44" s="209"/>
      <c r="AC44" s="209"/>
      <c r="AD44" s="206"/>
    </row>
    <row r="45" spans="1:30" ht="108.75">
      <c r="A45" s="188">
        <v>32</v>
      </c>
      <c r="B45" s="198" t="s">
        <v>804</v>
      </c>
      <c r="C45" s="198" t="s">
        <v>661</v>
      </c>
      <c r="D45" s="198" t="s">
        <v>433</v>
      </c>
      <c r="E45" s="198" t="s">
        <v>888</v>
      </c>
      <c r="F45" s="198" t="s">
        <v>804</v>
      </c>
      <c r="G45" s="198" t="s">
        <v>805</v>
      </c>
      <c r="H45" s="198" t="s">
        <v>806</v>
      </c>
      <c r="I45" s="198" t="s">
        <v>330</v>
      </c>
      <c r="J45" s="224" t="s">
        <v>1334</v>
      </c>
      <c r="K45" s="217">
        <f aca="true" t="shared" si="2" ref="K45:M46">K46</f>
        <v>47650</v>
      </c>
      <c r="L45" s="217">
        <f t="shared" si="2"/>
        <v>49860</v>
      </c>
      <c r="M45" s="218">
        <f t="shared" si="2"/>
        <v>51790</v>
      </c>
      <c r="N45" s="209"/>
      <c r="O45" s="209"/>
      <c r="P45" s="209"/>
      <c r="Q45" s="209"/>
      <c r="R45" s="209"/>
      <c r="S45" s="209"/>
      <c r="T45" s="209"/>
      <c r="U45" s="209"/>
      <c r="V45" s="209"/>
      <c r="W45" s="209"/>
      <c r="X45" s="209"/>
      <c r="Y45" s="209"/>
      <c r="Z45" s="209"/>
      <c r="AA45" s="209"/>
      <c r="AB45" s="209"/>
      <c r="AC45" s="209"/>
      <c r="AD45" s="206"/>
    </row>
    <row r="46" spans="1:30" ht="108.75">
      <c r="A46" s="188">
        <v>33</v>
      </c>
      <c r="B46" s="198" t="s">
        <v>804</v>
      </c>
      <c r="C46" s="198" t="s">
        <v>661</v>
      </c>
      <c r="D46" s="198" t="s">
        <v>433</v>
      </c>
      <c r="E46" s="198" t="s">
        <v>888</v>
      </c>
      <c r="F46" s="198" t="s">
        <v>815</v>
      </c>
      <c r="G46" s="198" t="s">
        <v>805</v>
      </c>
      <c r="H46" s="198" t="s">
        <v>806</v>
      </c>
      <c r="I46" s="198" t="s">
        <v>330</v>
      </c>
      <c r="J46" s="224" t="s">
        <v>1335</v>
      </c>
      <c r="K46" s="217">
        <f t="shared" si="2"/>
        <v>47650</v>
      </c>
      <c r="L46" s="217">
        <f t="shared" si="2"/>
        <v>49860</v>
      </c>
      <c r="M46" s="218">
        <f t="shared" si="2"/>
        <v>51790</v>
      </c>
      <c r="N46" s="209"/>
      <c r="O46" s="209"/>
      <c r="P46" s="209"/>
      <c r="Q46" s="209"/>
      <c r="R46" s="209"/>
      <c r="S46" s="209"/>
      <c r="T46" s="209"/>
      <c r="U46" s="209"/>
      <c r="V46" s="209"/>
      <c r="W46" s="209"/>
      <c r="X46" s="209"/>
      <c r="Y46" s="209"/>
      <c r="Z46" s="209"/>
      <c r="AA46" s="209"/>
      <c r="AB46" s="209"/>
      <c r="AC46" s="209"/>
      <c r="AD46" s="206"/>
    </row>
    <row r="47" spans="1:30" ht="108.75">
      <c r="A47" s="188">
        <v>34</v>
      </c>
      <c r="B47" s="198" t="s">
        <v>662</v>
      </c>
      <c r="C47" s="198" t="s">
        <v>661</v>
      </c>
      <c r="D47" s="198" t="s">
        <v>433</v>
      </c>
      <c r="E47" s="198" t="s">
        <v>888</v>
      </c>
      <c r="F47" s="198" t="s">
        <v>889</v>
      </c>
      <c r="G47" s="198" t="s">
        <v>816</v>
      </c>
      <c r="H47" s="198" t="s">
        <v>806</v>
      </c>
      <c r="I47" s="198" t="s">
        <v>330</v>
      </c>
      <c r="J47" s="224" t="s">
        <v>1336</v>
      </c>
      <c r="K47" s="217">
        <v>47650</v>
      </c>
      <c r="L47" s="217">
        <v>49860</v>
      </c>
      <c r="M47" s="218">
        <v>51790</v>
      </c>
      <c r="N47" s="209"/>
      <c r="O47" s="209"/>
      <c r="P47" s="209"/>
      <c r="Q47" s="209"/>
      <c r="R47" s="209"/>
      <c r="S47" s="209"/>
      <c r="T47" s="209"/>
      <c r="U47" s="209"/>
      <c r="V47" s="209"/>
      <c r="W47" s="209"/>
      <c r="X47" s="209"/>
      <c r="Y47" s="209"/>
      <c r="Z47" s="209"/>
      <c r="AA47" s="209"/>
      <c r="AB47" s="209"/>
      <c r="AC47" s="209"/>
      <c r="AD47" s="206"/>
    </row>
    <row r="48" spans="1:30" ht="30.75">
      <c r="A48" s="188">
        <v>35</v>
      </c>
      <c r="B48" s="198" t="s">
        <v>804</v>
      </c>
      <c r="C48" s="198" t="s">
        <v>661</v>
      </c>
      <c r="D48" s="198" t="s">
        <v>434</v>
      </c>
      <c r="E48" s="198" t="s">
        <v>805</v>
      </c>
      <c r="F48" s="198" t="s">
        <v>804</v>
      </c>
      <c r="G48" s="198" t="s">
        <v>805</v>
      </c>
      <c r="H48" s="198" t="s">
        <v>806</v>
      </c>
      <c r="I48" s="198" t="s">
        <v>804</v>
      </c>
      <c r="J48" s="28" t="s">
        <v>650</v>
      </c>
      <c r="K48" s="217">
        <f>K49</f>
        <v>39945</v>
      </c>
      <c r="L48" s="217">
        <f>L49</f>
        <v>39945</v>
      </c>
      <c r="M48" s="218">
        <f>M49</f>
        <v>39945</v>
      </c>
      <c r="N48" s="209"/>
      <c r="O48" s="209"/>
      <c r="P48" s="209"/>
      <c r="Q48" s="209"/>
      <c r="R48" s="209"/>
      <c r="S48" s="209"/>
      <c r="T48" s="209"/>
      <c r="U48" s="209"/>
      <c r="V48" s="209"/>
      <c r="W48" s="209"/>
      <c r="X48" s="209"/>
      <c r="Y48" s="209"/>
      <c r="Z48" s="209"/>
      <c r="AA48" s="209"/>
      <c r="AB48" s="209"/>
      <c r="AC48" s="209"/>
      <c r="AD48" s="206"/>
    </row>
    <row r="49" spans="1:30" ht="15">
      <c r="A49" s="188">
        <v>36</v>
      </c>
      <c r="B49" s="198" t="s">
        <v>824</v>
      </c>
      <c r="C49" s="198" t="s">
        <v>661</v>
      </c>
      <c r="D49" s="198" t="s">
        <v>434</v>
      </c>
      <c r="E49" s="198" t="s">
        <v>807</v>
      </c>
      <c r="F49" s="198" t="s">
        <v>804</v>
      </c>
      <c r="G49" s="198" t="s">
        <v>807</v>
      </c>
      <c r="H49" s="198" t="s">
        <v>806</v>
      </c>
      <c r="I49" s="198" t="s">
        <v>330</v>
      </c>
      <c r="J49" s="28" t="s">
        <v>405</v>
      </c>
      <c r="K49" s="217">
        <f>K50+K51</f>
        <v>39945</v>
      </c>
      <c r="L49" s="217">
        <f>L50+L51</f>
        <v>39945</v>
      </c>
      <c r="M49" s="218">
        <f>M50+M51</f>
        <v>39945</v>
      </c>
      <c r="N49" s="209"/>
      <c r="O49" s="209"/>
      <c r="P49" s="209"/>
      <c r="Q49" s="209"/>
      <c r="R49" s="209"/>
      <c r="S49" s="209"/>
      <c r="T49" s="209"/>
      <c r="U49" s="209"/>
      <c r="V49" s="209"/>
      <c r="W49" s="209"/>
      <c r="X49" s="209"/>
      <c r="Y49" s="209"/>
      <c r="Z49" s="209"/>
      <c r="AA49" s="209"/>
      <c r="AB49" s="209"/>
      <c r="AC49" s="209"/>
      <c r="AD49" s="206"/>
    </row>
    <row r="50" spans="1:30" ht="46.5">
      <c r="A50" s="188">
        <v>37</v>
      </c>
      <c r="B50" s="198" t="s">
        <v>824</v>
      </c>
      <c r="C50" s="198" t="s">
        <v>661</v>
      </c>
      <c r="D50" s="198" t="s">
        <v>434</v>
      </c>
      <c r="E50" s="198" t="s">
        <v>807</v>
      </c>
      <c r="F50" s="198" t="s">
        <v>809</v>
      </c>
      <c r="G50" s="198" t="s">
        <v>807</v>
      </c>
      <c r="H50" s="198" t="s">
        <v>806</v>
      </c>
      <c r="I50" s="198" t="s">
        <v>330</v>
      </c>
      <c r="J50" s="28" t="s">
        <v>1337</v>
      </c>
      <c r="K50" s="217">
        <v>28448</v>
      </c>
      <c r="L50" s="217">
        <v>28448</v>
      </c>
      <c r="M50" s="218">
        <v>28448</v>
      </c>
      <c r="N50" s="209"/>
      <c r="O50" s="209"/>
      <c r="P50" s="209"/>
      <c r="Q50" s="209"/>
      <c r="R50" s="209"/>
      <c r="S50" s="209"/>
      <c r="T50" s="209"/>
      <c r="U50" s="209"/>
      <c r="V50" s="209"/>
      <c r="W50" s="209"/>
      <c r="X50" s="209"/>
      <c r="Y50" s="209"/>
      <c r="Z50" s="209"/>
      <c r="AA50" s="209"/>
      <c r="AB50" s="209"/>
      <c r="AC50" s="209"/>
      <c r="AD50" s="206"/>
    </row>
    <row r="51" spans="1:30" ht="30" customHeight="1">
      <c r="A51" s="188">
        <v>38</v>
      </c>
      <c r="B51" s="198" t="s">
        <v>824</v>
      </c>
      <c r="C51" s="198" t="s">
        <v>661</v>
      </c>
      <c r="D51" s="198" t="s">
        <v>434</v>
      </c>
      <c r="E51" s="198" t="s">
        <v>807</v>
      </c>
      <c r="F51" s="198" t="s">
        <v>815</v>
      </c>
      <c r="G51" s="198" t="s">
        <v>807</v>
      </c>
      <c r="H51" s="198" t="s">
        <v>806</v>
      </c>
      <c r="I51" s="198" t="s">
        <v>330</v>
      </c>
      <c r="J51" s="28" t="s">
        <v>1338</v>
      </c>
      <c r="K51" s="217">
        <f>K52</f>
        <v>11497</v>
      </c>
      <c r="L51" s="217">
        <f>L52</f>
        <v>11497</v>
      </c>
      <c r="M51" s="218">
        <f>M52</f>
        <v>11497</v>
      </c>
      <c r="N51" s="209"/>
      <c r="O51" s="209"/>
      <c r="P51" s="209"/>
      <c r="Q51" s="209"/>
      <c r="R51" s="209"/>
      <c r="S51" s="209"/>
      <c r="T51" s="209"/>
      <c r="U51" s="209"/>
      <c r="V51" s="209"/>
      <c r="W51" s="209"/>
      <c r="X51" s="209"/>
      <c r="Y51" s="209"/>
      <c r="Z51" s="209"/>
      <c r="AA51" s="209"/>
      <c r="AB51" s="209"/>
      <c r="AC51" s="209"/>
      <c r="AD51" s="206"/>
    </row>
    <row r="52" spans="1:30" ht="29.25" customHeight="1">
      <c r="A52" s="188">
        <v>39</v>
      </c>
      <c r="B52" s="198" t="s">
        <v>824</v>
      </c>
      <c r="C52" s="198" t="s">
        <v>661</v>
      </c>
      <c r="D52" s="198" t="s">
        <v>434</v>
      </c>
      <c r="E52" s="198" t="s">
        <v>807</v>
      </c>
      <c r="F52" s="198" t="s">
        <v>939</v>
      </c>
      <c r="G52" s="198" t="s">
        <v>807</v>
      </c>
      <c r="H52" s="198" t="s">
        <v>806</v>
      </c>
      <c r="I52" s="198" t="s">
        <v>330</v>
      </c>
      <c r="J52" s="28" t="s">
        <v>940</v>
      </c>
      <c r="K52" s="217">
        <v>11497</v>
      </c>
      <c r="L52" s="217">
        <v>11497</v>
      </c>
      <c r="M52" s="218">
        <v>11497</v>
      </c>
      <c r="N52" s="209"/>
      <c r="O52" s="209"/>
      <c r="P52" s="209"/>
      <c r="Q52" s="209"/>
      <c r="R52" s="209"/>
      <c r="S52" s="209"/>
      <c r="T52" s="209"/>
      <c r="U52" s="209"/>
      <c r="V52" s="209"/>
      <c r="W52" s="209"/>
      <c r="X52" s="209"/>
      <c r="Y52" s="209"/>
      <c r="Z52" s="209"/>
      <c r="AA52" s="209"/>
      <c r="AB52" s="209"/>
      <c r="AC52" s="209"/>
      <c r="AD52" s="206"/>
    </row>
    <row r="53" spans="1:30" ht="42.75" customHeight="1">
      <c r="A53" s="188">
        <v>40</v>
      </c>
      <c r="B53" s="198" t="s">
        <v>804</v>
      </c>
      <c r="C53" s="198" t="s">
        <v>661</v>
      </c>
      <c r="D53" s="198" t="s">
        <v>280</v>
      </c>
      <c r="E53" s="198" t="s">
        <v>805</v>
      </c>
      <c r="F53" s="198" t="s">
        <v>804</v>
      </c>
      <c r="G53" s="198" t="s">
        <v>805</v>
      </c>
      <c r="H53" s="198" t="s">
        <v>806</v>
      </c>
      <c r="I53" s="198" t="s">
        <v>804</v>
      </c>
      <c r="J53" s="28" t="s">
        <v>991</v>
      </c>
      <c r="K53" s="217">
        <f aca="true" t="shared" si="3" ref="K53:M54">K54</f>
        <v>1264780</v>
      </c>
      <c r="L53" s="217">
        <f t="shared" si="3"/>
        <v>1334350</v>
      </c>
      <c r="M53" s="218">
        <f t="shared" si="3"/>
        <v>1401070</v>
      </c>
      <c r="N53" s="209"/>
      <c r="O53" s="209"/>
      <c r="P53" s="209"/>
      <c r="Q53" s="209"/>
      <c r="R53" s="209"/>
      <c r="S53" s="209"/>
      <c r="T53" s="209"/>
      <c r="U53" s="209"/>
      <c r="V53" s="209"/>
      <c r="W53" s="209"/>
      <c r="X53" s="209"/>
      <c r="Y53" s="209"/>
      <c r="Z53" s="209"/>
      <c r="AA53" s="209"/>
      <c r="AB53" s="209"/>
      <c r="AC53" s="209"/>
      <c r="AD53" s="206"/>
    </row>
    <row r="54" spans="1:30" ht="15">
      <c r="A54" s="188">
        <v>41</v>
      </c>
      <c r="B54" s="198" t="s">
        <v>804</v>
      </c>
      <c r="C54" s="198" t="s">
        <v>661</v>
      </c>
      <c r="D54" s="198" t="s">
        <v>280</v>
      </c>
      <c r="E54" s="198" t="s">
        <v>811</v>
      </c>
      <c r="F54" s="198" t="s">
        <v>804</v>
      </c>
      <c r="G54" s="198" t="s">
        <v>805</v>
      </c>
      <c r="H54" s="198" t="s">
        <v>806</v>
      </c>
      <c r="I54" s="198" t="s">
        <v>331</v>
      </c>
      <c r="J54" s="28" t="s">
        <v>585</v>
      </c>
      <c r="K54" s="217">
        <f t="shared" si="3"/>
        <v>1264780</v>
      </c>
      <c r="L54" s="217">
        <f t="shared" si="3"/>
        <v>1334350</v>
      </c>
      <c r="M54" s="218">
        <f t="shared" si="3"/>
        <v>1401070</v>
      </c>
      <c r="N54" s="209"/>
      <c r="O54" s="209"/>
      <c r="P54" s="209"/>
      <c r="Q54" s="209"/>
      <c r="R54" s="209"/>
      <c r="S54" s="209"/>
      <c r="T54" s="209"/>
      <c r="U54" s="209"/>
      <c r="V54" s="209"/>
      <c r="W54" s="209"/>
      <c r="X54" s="209"/>
      <c r="Y54" s="209"/>
      <c r="Z54" s="209"/>
      <c r="AA54" s="209"/>
      <c r="AB54" s="209"/>
      <c r="AC54" s="209"/>
      <c r="AD54" s="206"/>
    </row>
    <row r="55" spans="1:30" ht="30.75">
      <c r="A55" s="188">
        <v>42</v>
      </c>
      <c r="B55" s="198" t="s">
        <v>804</v>
      </c>
      <c r="C55" s="198" t="s">
        <v>661</v>
      </c>
      <c r="D55" s="198" t="s">
        <v>280</v>
      </c>
      <c r="E55" s="198" t="s">
        <v>811</v>
      </c>
      <c r="F55" s="198" t="s">
        <v>825</v>
      </c>
      <c r="G55" s="198" t="s">
        <v>805</v>
      </c>
      <c r="H55" s="198" t="s">
        <v>806</v>
      </c>
      <c r="I55" s="198" t="s">
        <v>331</v>
      </c>
      <c r="J55" s="28" t="s">
        <v>586</v>
      </c>
      <c r="K55" s="217">
        <f>K56</f>
        <v>1264780</v>
      </c>
      <c r="L55" s="217">
        <f>L56</f>
        <v>1334350</v>
      </c>
      <c r="M55" s="217">
        <f>M56</f>
        <v>1401070</v>
      </c>
      <c r="N55" s="209"/>
      <c r="O55" s="209"/>
      <c r="P55" s="209"/>
      <c r="Q55" s="209"/>
      <c r="R55" s="209"/>
      <c r="S55" s="209"/>
      <c r="T55" s="209"/>
      <c r="U55" s="209"/>
      <c r="V55" s="209"/>
      <c r="W55" s="209"/>
      <c r="X55" s="209"/>
      <c r="Y55" s="209"/>
      <c r="Z55" s="209"/>
      <c r="AA55" s="209"/>
      <c r="AB55" s="209"/>
      <c r="AC55" s="209"/>
      <c r="AD55" s="206"/>
    </row>
    <row r="56" spans="1:30" s="236" customFormat="1" ht="57" customHeight="1">
      <c r="A56" s="188">
        <v>43</v>
      </c>
      <c r="B56" s="198" t="s">
        <v>662</v>
      </c>
      <c r="C56" s="198" t="s">
        <v>661</v>
      </c>
      <c r="D56" s="198" t="s">
        <v>280</v>
      </c>
      <c r="E56" s="198" t="s">
        <v>811</v>
      </c>
      <c r="F56" s="198" t="s">
        <v>826</v>
      </c>
      <c r="G56" s="198" t="s">
        <v>816</v>
      </c>
      <c r="H56" s="198" t="s">
        <v>806</v>
      </c>
      <c r="I56" s="198" t="s">
        <v>331</v>
      </c>
      <c r="J56" s="28" t="s">
        <v>577</v>
      </c>
      <c r="K56" s="217">
        <v>1264780</v>
      </c>
      <c r="L56" s="217">
        <v>1334350</v>
      </c>
      <c r="M56" s="218">
        <v>1401070</v>
      </c>
      <c r="N56" s="213"/>
      <c r="O56" s="213"/>
      <c r="P56" s="213"/>
      <c r="Q56" s="213"/>
      <c r="R56" s="213"/>
      <c r="S56" s="213"/>
      <c r="T56" s="213"/>
      <c r="U56" s="213"/>
      <c r="V56" s="213"/>
      <c r="W56" s="213"/>
      <c r="X56" s="213"/>
      <c r="Y56" s="213"/>
      <c r="Z56" s="213"/>
      <c r="AA56" s="213"/>
      <c r="AB56" s="213"/>
      <c r="AC56" s="213"/>
      <c r="AD56" s="214"/>
    </row>
    <row r="57" spans="1:30" ht="41.25" customHeight="1">
      <c r="A57" s="188">
        <v>44</v>
      </c>
      <c r="B57" s="198" t="s">
        <v>804</v>
      </c>
      <c r="C57" s="198" t="s">
        <v>661</v>
      </c>
      <c r="D57" s="198" t="s">
        <v>435</v>
      </c>
      <c r="E57" s="198" t="s">
        <v>805</v>
      </c>
      <c r="F57" s="198" t="s">
        <v>804</v>
      </c>
      <c r="G57" s="198" t="s">
        <v>805</v>
      </c>
      <c r="H57" s="198" t="s">
        <v>806</v>
      </c>
      <c r="I57" s="198" t="s">
        <v>804</v>
      </c>
      <c r="J57" s="28" t="s">
        <v>441</v>
      </c>
      <c r="K57" s="217">
        <f>K58+K61</f>
        <v>1615247</v>
      </c>
      <c r="L57" s="217">
        <f>L58+L61</f>
        <v>1663330</v>
      </c>
      <c r="M57" s="217">
        <f>M58+M61</f>
        <v>1705322</v>
      </c>
      <c r="N57" s="209"/>
      <c r="O57" s="209"/>
      <c r="P57" s="209"/>
      <c r="Q57" s="209"/>
      <c r="R57" s="209"/>
      <c r="S57" s="209"/>
      <c r="T57" s="209"/>
      <c r="U57" s="209"/>
      <c r="V57" s="209"/>
      <c r="W57" s="209"/>
      <c r="X57" s="209"/>
      <c r="Y57" s="209"/>
      <c r="Z57" s="209"/>
      <c r="AA57" s="209"/>
      <c r="AB57" s="209"/>
      <c r="AC57" s="209"/>
      <c r="AD57" s="206"/>
    </row>
    <row r="58" spans="1:30" ht="108.75">
      <c r="A58" s="188">
        <v>45</v>
      </c>
      <c r="B58" s="198" t="s">
        <v>804</v>
      </c>
      <c r="C58" s="198" t="s">
        <v>661</v>
      </c>
      <c r="D58" s="198" t="s">
        <v>435</v>
      </c>
      <c r="E58" s="198" t="s">
        <v>811</v>
      </c>
      <c r="F58" s="198" t="s">
        <v>804</v>
      </c>
      <c r="G58" s="198" t="s">
        <v>805</v>
      </c>
      <c r="H58" s="198" t="s">
        <v>806</v>
      </c>
      <c r="I58" s="198" t="s">
        <v>528</v>
      </c>
      <c r="J58" s="28" t="s">
        <v>1339</v>
      </c>
      <c r="K58" s="217">
        <f aca="true" t="shared" si="4" ref="K58:M59">K59</f>
        <v>613527</v>
      </c>
      <c r="L58" s="217">
        <f t="shared" si="4"/>
        <v>613527</v>
      </c>
      <c r="M58" s="217">
        <f t="shared" si="4"/>
        <v>613527</v>
      </c>
      <c r="N58" s="209"/>
      <c r="O58" s="209"/>
      <c r="P58" s="209"/>
      <c r="Q58" s="209"/>
      <c r="R58" s="209"/>
      <c r="S58" s="209"/>
      <c r="T58" s="209"/>
      <c r="U58" s="209"/>
      <c r="V58" s="209"/>
      <c r="W58" s="209"/>
      <c r="X58" s="209"/>
      <c r="Y58" s="209"/>
      <c r="Z58" s="209"/>
      <c r="AA58" s="209"/>
      <c r="AB58" s="209"/>
      <c r="AC58" s="209"/>
      <c r="AD58" s="206"/>
    </row>
    <row r="59" spans="1:30" ht="124.5">
      <c r="A59" s="188">
        <v>46</v>
      </c>
      <c r="B59" s="198" t="s">
        <v>804</v>
      </c>
      <c r="C59" s="198" t="s">
        <v>661</v>
      </c>
      <c r="D59" s="198" t="s">
        <v>435</v>
      </c>
      <c r="E59" s="198" t="s">
        <v>811</v>
      </c>
      <c r="F59" s="198" t="s">
        <v>828</v>
      </c>
      <c r="G59" s="198" t="s">
        <v>816</v>
      </c>
      <c r="H59" s="198" t="s">
        <v>806</v>
      </c>
      <c r="I59" s="198" t="s">
        <v>528</v>
      </c>
      <c r="J59" s="28" t="s">
        <v>1221</v>
      </c>
      <c r="K59" s="217">
        <f t="shared" si="4"/>
        <v>613527</v>
      </c>
      <c r="L59" s="217">
        <f t="shared" si="4"/>
        <v>613527</v>
      </c>
      <c r="M59" s="217">
        <f t="shared" si="4"/>
        <v>613527</v>
      </c>
      <c r="N59" s="209"/>
      <c r="O59" s="209"/>
      <c r="P59" s="209"/>
      <c r="Q59" s="209"/>
      <c r="R59" s="209"/>
      <c r="S59" s="209"/>
      <c r="T59" s="209"/>
      <c r="U59" s="209"/>
      <c r="V59" s="209"/>
      <c r="W59" s="209"/>
      <c r="X59" s="209"/>
      <c r="Y59" s="209"/>
      <c r="Z59" s="209"/>
      <c r="AA59" s="209"/>
      <c r="AB59" s="209"/>
      <c r="AC59" s="209"/>
      <c r="AD59" s="206"/>
    </row>
    <row r="60" spans="1:30" ht="105" customHeight="1">
      <c r="A60" s="188">
        <v>47</v>
      </c>
      <c r="B60" s="198" t="s">
        <v>662</v>
      </c>
      <c r="C60" s="198" t="s">
        <v>661</v>
      </c>
      <c r="D60" s="198" t="s">
        <v>435</v>
      </c>
      <c r="E60" s="198" t="s">
        <v>811</v>
      </c>
      <c r="F60" s="198" t="s">
        <v>1006</v>
      </c>
      <c r="G60" s="198" t="s">
        <v>816</v>
      </c>
      <c r="H60" s="198" t="s">
        <v>806</v>
      </c>
      <c r="I60" s="198" t="s">
        <v>528</v>
      </c>
      <c r="J60" s="28" t="s">
        <v>1340</v>
      </c>
      <c r="K60" s="217">
        <v>613527</v>
      </c>
      <c r="L60" s="217">
        <v>613527</v>
      </c>
      <c r="M60" s="218">
        <v>613527</v>
      </c>
      <c r="N60" s="209"/>
      <c r="O60" s="209"/>
      <c r="P60" s="209"/>
      <c r="Q60" s="209"/>
      <c r="R60" s="209"/>
      <c r="S60" s="209"/>
      <c r="T60" s="209"/>
      <c r="U60" s="209"/>
      <c r="V60" s="209"/>
      <c r="W60" s="209"/>
      <c r="X60" s="209"/>
      <c r="Y60" s="209"/>
      <c r="Z60" s="209"/>
      <c r="AA60" s="209"/>
      <c r="AB60" s="209"/>
      <c r="AC60" s="209"/>
      <c r="AD60" s="206"/>
    </row>
    <row r="61" spans="1:30" ht="46.5">
      <c r="A61" s="188">
        <v>48</v>
      </c>
      <c r="B61" s="198" t="s">
        <v>804</v>
      </c>
      <c r="C61" s="198" t="s">
        <v>661</v>
      </c>
      <c r="D61" s="198" t="s">
        <v>435</v>
      </c>
      <c r="E61" s="198" t="s">
        <v>827</v>
      </c>
      <c r="F61" s="198" t="s">
        <v>804</v>
      </c>
      <c r="G61" s="198" t="s">
        <v>805</v>
      </c>
      <c r="H61" s="198" t="s">
        <v>806</v>
      </c>
      <c r="I61" s="198" t="s">
        <v>235</v>
      </c>
      <c r="J61" s="28" t="s">
        <v>1341</v>
      </c>
      <c r="K61" s="217">
        <f aca="true" t="shared" si="5" ref="K61:M62">K62</f>
        <v>1001720</v>
      </c>
      <c r="L61" s="217">
        <f t="shared" si="5"/>
        <v>1049803</v>
      </c>
      <c r="M61" s="218">
        <f t="shared" si="5"/>
        <v>1091795</v>
      </c>
      <c r="N61" s="209"/>
      <c r="O61" s="209"/>
      <c r="P61" s="209"/>
      <c r="Q61" s="209"/>
      <c r="R61" s="209"/>
      <c r="S61" s="209"/>
      <c r="T61" s="209"/>
      <c r="U61" s="209"/>
      <c r="V61" s="209"/>
      <c r="W61" s="209"/>
      <c r="X61" s="209"/>
      <c r="Y61" s="209"/>
      <c r="Z61" s="209"/>
      <c r="AA61" s="209"/>
      <c r="AB61" s="209"/>
      <c r="AC61" s="209"/>
      <c r="AD61" s="206"/>
    </row>
    <row r="62" spans="1:30" ht="62.25">
      <c r="A62" s="188">
        <v>49</v>
      </c>
      <c r="B62" s="198" t="s">
        <v>804</v>
      </c>
      <c r="C62" s="198" t="s">
        <v>661</v>
      </c>
      <c r="D62" s="198" t="s">
        <v>435</v>
      </c>
      <c r="E62" s="198" t="s">
        <v>827</v>
      </c>
      <c r="F62" s="198" t="s">
        <v>809</v>
      </c>
      <c r="G62" s="198" t="s">
        <v>805</v>
      </c>
      <c r="H62" s="198" t="s">
        <v>806</v>
      </c>
      <c r="I62" s="198" t="s">
        <v>235</v>
      </c>
      <c r="J62" s="28" t="s">
        <v>1342</v>
      </c>
      <c r="K62" s="217">
        <f t="shared" si="5"/>
        <v>1001720</v>
      </c>
      <c r="L62" s="217">
        <f t="shared" si="5"/>
        <v>1049803</v>
      </c>
      <c r="M62" s="218">
        <f t="shared" si="5"/>
        <v>1091795</v>
      </c>
      <c r="N62" s="209"/>
      <c r="O62" s="209"/>
      <c r="P62" s="209"/>
      <c r="Q62" s="209"/>
      <c r="R62" s="209"/>
      <c r="S62" s="209"/>
      <c r="T62" s="209"/>
      <c r="U62" s="209"/>
      <c r="V62" s="209"/>
      <c r="W62" s="209"/>
      <c r="X62" s="209"/>
      <c r="Y62" s="209"/>
      <c r="Z62" s="209"/>
      <c r="AA62" s="209"/>
      <c r="AB62" s="209"/>
      <c r="AC62" s="209"/>
      <c r="AD62" s="206"/>
    </row>
    <row r="63" spans="1:30" ht="75.75" customHeight="1">
      <c r="A63" s="188">
        <v>50</v>
      </c>
      <c r="B63" s="198" t="s">
        <v>662</v>
      </c>
      <c r="C63" s="198" t="s">
        <v>661</v>
      </c>
      <c r="D63" s="198" t="s">
        <v>435</v>
      </c>
      <c r="E63" s="198" t="s">
        <v>827</v>
      </c>
      <c r="F63" s="198" t="s">
        <v>821</v>
      </c>
      <c r="G63" s="198" t="s">
        <v>816</v>
      </c>
      <c r="H63" s="198" t="s">
        <v>806</v>
      </c>
      <c r="I63" s="198" t="s">
        <v>235</v>
      </c>
      <c r="J63" s="28" t="s">
        <v>1343</v>
      </c>
      <c r="K63" s="217">
        <v>1001720</v>
      </c>
      <c r="L63" s="217">
        <v>1049803</v>
      </c>
      <c r="M63" s="218">
        <v>1091795</v>
      </c>
      <c r="N63" s="209"/>
      <c r="O63" s="209"/>
      <c r="P63" s="209"/>
      <c r="Q63" s="209"/>
      <c r="R63" s="209"/>
      <c r="S63" s="209"/>
      <c r="T63" s="209"/>
      <c r="U63" s="209"/>
      <c r="V63" s="209"/>
      <c r="W63" s="209"/>
      <c r="X63" s="209"/>
      <c r="Y63" s="209"/>
      <c r="Z63" s="209"/>
      <c r="AA63" s="209"/>
      <c r="AB63" s="209"/>
      <c r="AC63" s="209"/>
      <c r="AD63" s="206"/>
    </row>
    <row r="64" spans="1:30" ht="15">
      <c r="A64" s="188">
        <v>51</v>
      </c>
      <c r="B64" s="198" t="s">
        <v>804</v>
      </c>
      <c r="C64" s="198" t="s">
        <v>661</v>
      </c>
      <c r="D64" s="198" t="s">
        <v>437</v>
      </c>
      <c r="E64" s="198" t="s">
        <v>805</v>
      </c>
      <c r="F64" s="198" t="s">
        <v>804</v>
      </c>
      <c r="G64" s="198" t="s">
        <v>805</v>
      </c>
      <c r="H64" s="198" t="s">
        <v>806</v>
      </c>
      <c r="I64" s="198" t="s">
        <v>804</v>
      </c>
      <c r="J64" s="28" t="s">
        <v>601</v>
      </c>
      <c r="K64" s="217">
        <f>K65</f>
        <v>9810</v>
      </c>
      <c r="L64" s="217">
        <f>L65</f>
        <v>9700</v>
      </c>
      <c r="M64" s="218">
        <f>M65</f>
        <v>9700</v>
      </c>
      <c r="N64" s="209"/>
      <c r="O64" s="209"/>
      <c r="P64" s="209"/>
      <c r="Q64" s="209"/>
      <c r="R64" s="209"/>
      <c r="S64" s="209"/>
      <c r="T64" s="209"/>
      <c r="U64" s="209"/>
      <c r="V64" s="209"/>
      <c r="W64" s="209"/>
      <c r="X64" s="209"/>
      <c r="Y64" s="209"/>
      <c r="Z64" s="209"/>
      <c r="AA64" s="209"/>
      <c r="AB64" s="209"/>
      <c r="AC64" s="209"/>
      <c r="AD64" s="206"/>
    </row>
    <row r="65" spans="1:30" ht="51" customHeight="1">
      <c r="A65" s="188">
        <v>52</v>
      </c>
      <c r="B65" s="198" t="s">
        <v>804</v>
      </c>
      <c r="C65" s="198" t="s">
        <v>661</v>
      </c>
      <c r="D65" s="198" t="s">
        <v>437</v>
      </c>
      <c r="E65" s="198" t="s">
        <v>807</v>
      </c>
      <c r="F65" s="198" t="s">
        <v>804</v>
      </c>
      <c r="G65" s="198" t="s">
        <v>807</v>
      </c>
      <c r="H65" s="198" t="s">
        <v>806</v>
      </c>
      <c r="I65" s="198" t="s">
        <v>556</v>
      </c>
      <c r="J65" s="224" t="s">
        <v>1040</v>
      </c>
      <c r="K65" s="217">
        <f>K66+K84+K69+K72+K75+K78+K81</f>
        <v>9810</v>
      </c>
      <c r="L65" s="217">
        <f>L66+L84+L69+L72+L75+L78+L81</f>
        <v>9700</v>
      </c>
      <c r="M65" s="217">
        <f>M66+M84+M69+M72+M75+M78+M81</f>
        <v>9700</v>
      </c>
      <c r="N65" s="209"/>
      <c r="O65" s="209"/>
      <c r="P65" s="209"/>
      <c r="Q65" s="209"/>
      <c r="R65" s="209"/>
      <c r="S65" s="209"/>
      <c r="T65" s="209"/>
      <c r="U65" s="209"/>
      <c r="V65" s="209"/>
      <c r="W65" s="209"/>
      <c r="X65" s="209"/>
      <c r="Y65" s="209"/>
      <c r="Z65" s="209"/>
      <c r="AA65" s="209"/>
      <c r="AB65" s="209"/>
      <c r="AC65" s="209"/>
      <c r="AD65" s="206"/>
    </row>
    <row r="66" spans="1:30" ht="75" customHeight="1">
      <c r="A66" s="188">
        <v>53</v>
      </c>
      <c r="B66" s="198" t="s">
        <v>804</v>
      </c>
      <c r="C66" s="198" t="s">
        <v>661</v>
      </c>
      <c r="D66" s="198" t="s">
        <v>437</v>
      </c>
      <c r="E66" s="198" t="s">
        <v>807</v>
      </c>
      <c r="F66" s="198" t="s">
        <v>828</v>
      </c>
      <c r="G66" s="198" t="s">
        <v>807</v>
      </c>
      <c r="H66" s="198" t="s">
        <v>806</v>
      </c>
      <c r="I66" s="198" t="s">
        <v>556</v>
      </c>
      <c r="J66" s="224" t="s">
        <v>1041</v>
      </c>
      <c r="K66" s="217">
        <f aca="true" t="shared" si="6" ref="K66:M67">K67</f>
        <v>3200</v>
      </c>
      <c r="L66" s="217">
        <f t="shared" si="6"/>
        <v>3200</v>
      </c>
      <c r="M66" s="218">
        <f t="shared" si="6"/>
        <v>3200</v>
      </c>
      <c r="N66" s="209"/>
      <c r="O66" s="209"/>
      <c r="P66" s="209"/>
      <c r="Q66" s="209"/>
      <c r="R66" s="209"/>
      <c r="S66" s="209"/>
      <c r="T66" s="209"/>
      <c r="U66" s="209"/>
      <c r="V66" s="209"/>
      <c r="W66" s="209"/>
      <c r="X66" s="209"/>
      <c r="Y66" s="209"/>
      <c r="Z66" s="209"/>
      <c r="AA66" s="209"/>
      <c r="AB66" s="209"/>
      <c r="AC66" s="209"/>
      <c r="AD66" s="206"/>
    </row>
    <row r="67" spans="1:30" ht="111.75" customHeight="1">
      <c r="A67" s="188">
        <v>54</v>
      </c>
      <c r="B67" s="198" t="s">
        <v>804</v>
      </c>
      <c r="C67" s="198" t="s">
        <v>661</v>
      </c>
      <c r="D67" s="198" t="s">
        <v>437</v>
      </c>
      <c r="E67" s="198" t="s">
        <v>807</v>
      </c>
      <c r="F67" s="198" t="s">
        <v>1006</v>
      </c>
      <c r="G67" s="198" t="s">
        <v>807</v>
      </c>
      <c r="H67" s="198" t="s">
        <v>806</v>
      </c>
      <c r="I67" s="198" t="s">
        <v>556</v>
      </c>
      <c r="J67" s="58" t="s">
        <v>1042</v>
      </c>
      <c r="K67" s="217">
        <f t="shared" si="6"/>
        <v>3200</v>
      </c>
      <c r="L67" s="217">
        <f t="shared" si="6"/>
        <v>3200</v>
      </c>
      <c r="M67" s="218">
        <f t="shared" si="6"/>
        <v>3200</v>
      </c>
      <c r="N67" s="209"/>
      <c r="O67" s="209"/>
      <c r="P67" s="209"/>
      <c r="Q67" s="209"/>
      <c r="R67" s="209"/>
      <c r="S67" s="209"/>
      <c r="T67" s="209"/>
      <c r="U67" s="209"/>
      <c r="V67" s="209"/>
      <c r="W67" s="209"/>
      <c r="X67" s="209"/>
      <c r="Y67" s="209"/>
      <c r="Z67" s="209"/>
      <c r="AA67" s="209"/>
      <c r="AB67" s="209"/>
      <c r="AC67" s="209"/>
      <c r="AD67" s="206"/>
    </row>
    <row r="68" spans="1:30" ht="108" customHeight="1">
      <c r="A68" s="188">
        <v>55</v>
      </c>
      <c r="B68" s="198" t="s">
        <v>1081</v>
      </c>
      <c r="C68" s="198" t="s">
        <v>661</v>
      </c>
      <c r="D68" s="198" t="s">
        <v>437</v>
      </c>
      <c r="E68" s="198" t="s">
        <v>807</v>
      </c>
      <c r="F68" s="198" t="s">
        <v>1006</v>
      </c>
      <c r="G68" s="198" t="s">
        <v>807</v>
      </c>
      <c r="H68" s="198" t="s">
        <v>806</v>
      </c>
      <c r="I68" s="198" t="s">
        <v>556</v>
      </c>
      <c r="J68" s="58" t="s">
        <v>1042</v>
      </c>
      <c r="K68" s="217">
        <v>3200</v>
      </c>
      <c r="L68" s="217">
        <v>3200</v>
      </c>
      <c r="M68" s="218">
        <v>3200</v>
      </c>
      <c r="N68" s="209"/>
      <c r="O68" s="209"/>
      <c r="P68" s="209"/>
      <c r="Q68" s="209"/>
      <c r="R68" s="209"/>
      <c r="S68" s="209"/>
      <c r="T68" s="209"/>
      <c r="U68" s="209"/>
      <c r="V68" s="209"/>
      <c r="W68" s="209"/>
      <c r="X68" s="209"/>
      <c r="Y68" s="209"/>
      <c r="Z68" s="209"/>
      <c r="AA68" s="209"/>
      <c r="AB68" s="209"/>
      <c r="AC68" s="209"/>
      <c r="AD68" s="206"/>
    </row>
    <row r="69" spans="1:30" ht="108.75">
      <c r="A69" s="188">
        <v>56</v>
      </c>
      <c r="B69" s="198" t="s">
        <v>804</v>
      </c>
      <c r="C69" s="198" t="s">
        <v>661</v>
      </c>
      <c r="D69" s="198" t="s">
        <v>437</v>
      </c>
      <c r="E69" s="198" t="s">
        <v>807</v>
      </c>
      <c r="F69" s="198" t="s">
        <v>825</v>
      </c>
      <c r="G69" s="198" t="s">
        <v>807</v>
      </c>
      <c r="H69" s="198" t="s">
        <v>806</v>
      </c>
      <c r="I69" s="198" t="s">
        <v>556</v>
      </c>
      <c r="J69" s="58" t="s">
        <v>1344</v>
      </c>
      <c r="K69" s="217">
        <f aca="true" t="shared" si="7" ref="K69:M70">K70</f>
        <v>2500</v>
      </c>
      <c r="L69" s="217">
        <f t="shared" si="7"/>
        <v>2500</v>
      </c>
      <c r="M69" s="217">
        <f t="shared" si="7"/>
        <v>2500</v>
      </c>
      <c r="N69" s="209"/>
      <c r="O69" s="209"/>
      <c r="P69" s="209"/>
      <c r="Q69" s="209"/>
      <c r="R69" s="209"/>
      <c r="S69" s="209"/>
      <c r="T69" s="209"/>
      <c r="U69" s="209"/>
      <c r="V69" s="209"/>
      <c r="W69" s="209"/>
      <c r="X69" s="209"/>
      <c r="Y69" s="209"/>
      <c r="Z69" s="209"/>
      <c r="AA69" s="209"/>
      <c r="AB69" s="209"/>
      <c r="AC69" s="209"/>
      <c r="AD69" s="206"/>
    </row>
    <row r="70" spans="1:30" ht="140.25">
      <c r="A70" s="188">
        <v>57</v>
      </c>
      <c r="B70" s="198" t="s">
        <v>804</v>
      </c>
      <c r="C70" s="198" t="s">
        <v>661</v>
      </c>
      <c r="D70" s="198" t="s">
        <v>437</v>
      </c>
      <c r="E70" s="198" t="s">
        <v>807</v>
      </c>
      <c r="F70" s="198" t="s">
        <v>1345</v>
      </c>
      <c r="G70" s="198" t="s">
        <v>807</v>
      </c>
      <c r="H70" s="198" t="s">
        <v>806</v>
      </c>
      <c r="I70" s="198" t="s">
        <v>556</v>
      </c>
      <c r="J70" s="58" t="s">
        <v>1346</v>
      </c>
      <c r="K70" s="217">
        <f t="shared" si="7"/>
        <v>2500</v>
      </c>
      <c r="L70" s="217">
        <f t="shared" si="7"/>
        <v>2500</v>
      </c>
      <c r="M70" s="217">
        <f t="shared" si="7"/>
        <v>2500</v>
      </c>
      <c r="N70" s="209"/>
      <c r="O70" s="209"/>
      <c r="P70" s="209"/>
      <c r="Q70" s="209"/>
      <c r="R70" s="209"/>
      <c r="S70" s="209"/>
      <c r="T70" s="209"/>
      <c r="U70" s="209"/>
      <c r="V70" s="209"/>
      <c r="W70" s="209"/>
      <c r="X70" s="209"/>
      <c r="Y70" s="209"/>
      <c r="Z70" s="209"/>
      <c r="AA70" s="209"/>
      <c r="AB70" s="209"/>
      <c r="AC70" s="209"/>
      <c r="AD70" s="206"/>
    </row>
    <row r="71" spans="1:30" ht="140.25">
      <c r="A71" s="188">
        <v>58</v>
      </c>
      <c r="B71" s="198" t="s">
        <v>1081</v>
      </c>
      <c r="C71" s="198" t="s">
        <v>661</v>
      </c>
      <c r="D71" s="198" t="s">
        <v>437</v>
      </c>
      <c r="E71" s="198" t="s">
        <v>807</v>
      </c>
      <c r="F71" s="198" t="s">
        <v>1345</v>
      </c>
      <c r="G71" s="198" t="s">
        <v>807</v>
      </c>
      <c r="H71" s="198" t="s">
        <v>806</v>
      </c>
      <c r="I71" s="198" t="s">
        <v>556</v>
      </c>
      <c r="J71" s="58" t="s">
        <v>1346</v>
      </c>
      <c r="K71" s="217">
        <v>2500</v>
      </c>
      <c r="L71" s="217">
        <v>2500</v>
      </c>
      <c r="M71" s="218">
        <v>2500</v>
      </c>
      <c r="N71" s="209"/>
      <c r="O71" s="209"/>
      <c r="P71" s="209"/>
      <c r="Q71" s="209"/>
      <c r="R71" s="209"/>
      <c r="S71" s="209"/>
      <c r="T71" s="209"/>
      <c r="U71" s="209"/>
      <c r="V71" s="209"/>
      <c r="W71" s="209"/>
      <c r="X71" s="209"/>
      <c r="Y71" s="209"/>
      <c r="Z71" s="209"/>
      <c r="AA71" s="209"/>
      <c r="AB71" s="209"/>
      <c r="AC71" s="209"/>
      <c r="AD71" s="206"/>
    </row>
    <row r="72" spans="1:30" ht="78">
      <c r="A72" s="188">
        <v>59</v>
      </c>
      <c r="B72" s="198" t="s">
        <v>804</v>
      </c>
      <c r="C72" s="198" t="s">
        <v>661</v>
      </c>
      <c r="D72" s="198" t="s">
        <v>437</v>
      </c>
      <c r="E72" s="198" t="s">
        <v>807</v>
      </c>
      <c r="F72" s="198" t="s">
        <v>822</v>
      </c>
      <c r="G72" s="198" t="s">
        <v>807</v>
      </c>
      <c r="H72" s="198" t="s">
        <v>806</v>
      </c>
      <c r="I72" s="198" t="s">
        <v>556</v>
      </c>
      <c r="J72" s="58" t="s">
        <v>1347</v>
      </c>
      <c r="K72" s="217">
        <f aca="true" t="shared" si="8" ref="K72:M73">K73</f>
        <v>1000</v>
      </c>
      <c r="L72" s="217">
        <f t="shared" si="8"/>
        <v>1000</v>
      </c>
      <c r="M72" s="217">
        <f t="shared" si="8"/>
        <v>1000</v>
      </c>
      <c r="N72" s="209"/>
      <c r="O72" s="209"/>
      <c r="P72" s="209"/>
      <c r="Q72" s="209"/>
      <c r="R72" s="209"/>
      <c r="S72" s="209"/>
      <c r="T72" s="209"/>
      <c r="U72" s="209"/>
      <c r="V72" s="209"/>
      <c r="W72" s="209"/>
      <c r="X72" s="209"/>
      <c r="Y72" s="209"/>
      <c r="Z72" s="209"/>
      <c r="AA72" s="209"/>
      <c r="AB72" s="209"/>
      <c r="AC72" s="209"/>
      <c r="AD72" s="206"/>
    </row>
    <row r="73" spans="1:30" ht="108.75">
      <c r="A73" s="188">
        <v>60</v>
      </c>
      <c r="B73" s="198" t="s">
        <v>804</v>
      </c>
      <c r="C73" s="198" t="s">
        <v>661</v>
      </c>
      <c r="D73" s="198" t="s">
        <v>437</v>
      </c>
      <c r="E73" s="198" t="s">
        <v>807</v>
      </c>
      <c r="F73" s="198" t="s">
        <v>1348</v>
      </c>
      <c r="G73" s="198" t="s">
        <v>807</v>
      </c>
      <c r="H73" s="198" t="s">
        <v>806</v>
      </c>
      <c r="I73" s="198" t="s">
        <v>556</v>
      </c>
      <c r="J73" s="58" t="s">
        <v>1349</v>
      </c>
      <c r="K73" s="217">
        <f t="shared" si="8"/>
        <v>1000</v>
      </c>
      <c r="L73" s="217">
        <f t="shared" si="8"/>
        <v>1000</v>
      </c>
      <c r="M73" s="217">
        <f t="shared" si="8"/>
        <v>1000</v>
      </c>
      <c r="N73" s="209"/>
      <c r="O73" s="209"/>
      <c r="P73" s="209"/>
      <c r="Q73" s="209"/>
      <c r="R73" s="209"/>
      <c r="S73" s="209"/>
      <c r="T73" s="209"/>
      <c r="U73" s="209"/>
      <c r="V73" s="209"/>
      <c r="W73" s="209"/>
      <c r="X73" s="209"/>
      <c r="Y73" s="209"/>
      <c r="Z73" s="209"/>
      <c r="AA73" s="209"/>
      <c r="AB73" s="209"/>
      <c r="AC73" s="209"/>
      <c r="AD73" s="206"/>
    </row>
    <row r="74" spans="1:30" ht="108.75">
      <c r="A74" s="188">
        <v>61</v>
      </c>
      <c r="B74" s="198" t="s">
        <v>1081</v>
      </c>
      <c r="C74" s="198" t="s">
        <v>661</v>
      </c>
      <c r="D74" s="198" t="s">
        <v>437</v>
      </c>
      <c r="E74" s="198" t="s">
        <v>807</v>
      </c>
      <c r="F74" s="198" t="s">
        <v>1348</v>
      </c>
      <c r="G74" s="198" t="s">
        <v>807</v>
      </c>
      <c r="H74" s="198" t="s">
        <v>806</v>
      </c>
      <c r="I74" s="198" t="s">
        <v>556</v>
      </c>
      <c r="J74" s="58" t="s">
        <v>1349</v>
      </c>
      <c r="K74" s="217">
        <v>1000</v>
      </c>
      <c r="L74" s="217">
        <v>1000</v>
      </c>
      <c r="M74" s="218">
        <v>1000</v>
      </c>
      <c r="N74" s="209"/>
      <c r="O74" s="209"/>
      <c r="P74" s="209"/>
      <c r="Q74" s="209"/>
      <c r="R74" s="209"/>
      <c r="S74" s="209"/>
      <c r="T74" s="209"/>
      <c r="U74" s="209"/>
      <c r="V74" s="209"/>
      <c r="W74" s="209"/>
      <c r="X74" s="209"/>
      <c r="Y74" s="209"/>
      <c r="Z74" s="209"/>
      <c r="AA74" s="209"/>
      <c r="AB74" s="209"/>
      <c r="AC74" s="209"/>
      <c r="AD74" s="206"/>
    </row>
    <row r="75" spans="1:30" ht="93">
      <c r="A75" s="188">
        <v>62</v>
      </c>
      <c r="B75" s="198" t="s">
        <v>804</v>
      </c>
      <c r="C75" s="198" t="s">
        <v>661</v>
      </c>
      <c r="D75" s="198" t="s">
        <v>437</v>
      </c>
      <c r="E75" s="198" t="s">
        <v>807</v>
      </c>
      <c r="F75" s="198" t="s">
        <v>1350</v>
      </c>
      <c r="G75" s="198" t="s">
        <v>807</v>
      </c>
      <c r="H75" s="198" t="s">
        <v>806</v>
      </c>
      <c r="I75" s="198" t="s">
        <v>556</v>
      </c>
      <c r="J75" s="58" t="s">
        <v>1351</v>
      </c>
      <c r="K75" s="217">
        <f aca="true" t="shared" si="9" ref="K75:M76">K76</f>
        <v>250</v>
      </c>
      <c r="L75" s="217">
        <f t="shared" si="9"/>
        <v>250</v>
      </c>
      <c r="M75" s="217">
        <f t="shared" si="9"/>
        <v>250</v>
      </c>
      <c r="N75" s="209"/>
      <c r="O75" s="209"/>
      <c r="P75" s="209"/>
      <c r="Q75" s="209"/>
      <c r="R75" s="209"/>
      <c r="S75" s="209"/>
      <c r="T75" s="209"/>
      <c r="U75" s="209"/>
      <c r="V75" s="209"/>
      <c r="W75" s="209"/>
      <c r="X75" s="209"/>
      <c r="Y75" s="209"/>
      <c r="Z75" s="209"/>
      <c r="AA75" s="209"/>
      <c r="AB75" s="209"/>
      <c r="AC75" s="209"/>
      <c r="AD75" s="206"/>
    </row>
    <row r="76" spans="1:30" ht="124.5">
      <c r="A76" s="188">
        <v>63</v>
      </c>
      <c r="B76" s="198" t="s">
        <v>804</v>
      </c>
      <c r="C76" s="198" t="s">
        <v>661</v>
      </c>
      <c r="D76" s="198" t="s">
        <v>437</v>
      </c>
      <c r="E76" s="198" t="s">
        <v>807</v>
      </c>
      <c r="F76" s="198" t="s">
        <v>1352</v>
      </c>
      <c r="G76" s="198" t="s">
        <v>807</v>
      </c>
      <c r="H76" s="198" t="s">
        <v>806</v>
      </c>
      <c r="I76" s="198" t="s">
        <v>556</v>
      </c>
      <c r="J76" s="58" t="s">
        <v>1353</v>
      </c>
      <c r="K76" s="217">
        <f t="shared" si="9"/>
        <v>250</v>
      </c>
      <c r="L76" s="217">
        <f t="shared" si="9"/>
        <v>250</v>
      </c>
      <c r="M76" s="217">
        <f t="shared" si="9"/>
        <v>250</v>
      </c>
      <c r="N76" s="209"/>
      <c r="O76" s="209"/>
      <c r="P76" s="209"/>
      <c r="Q76" s="209"/>
      <c r="R76" s="209"/>
      <c r="S76" s="209"/>
      <c r="T76" s="209"/>
      <c r="U76" s="209"/>
      <c r="V76" s="209"/>
      <c r="W76" s="209"/>
      <c r="X76" s="209"/>
      <c r="Y76" s="209"/>
      <c r="Z76" s="209"/>
      <c r="AA76" s="209"/>
      <c r="AB76" s="209"/>
      <c r="AC76" s="209"/>
      <c r="AD76" s="206"/>
    </row>
    <row r="77" spans="1:30" ht="124.5">
      <c r="A77" s="188">
        <v>64</v>
      </c>
      <c r="B77" s="198" t="s">
        <v>1081</v>
      </c>
      <c r="C77" s="198" t="s">
        <v>661</v>
      </c>
      <c r="D77" s="198" t="s">
        <v>437</v>
      </c>
      <c r="E77" s="198" t="s">
        <v>807</v>
      </c>
      <c r="F77" s="198" t="s">
        <v>1352</v>
      </c>
      <c r="G77" s="198" t="s">
        <v>807</v>
      </c>
      <c r="H77" s="198" t="s">
        <v>806</v>
      </c>
      <c r="I77" s="198" t="s">
        <v>556</v>
      </c>
      <c r="J77" s="58" t="s">
        <v>1353</v>
      </c>
      <c r="K77" s="217">
        <v>250</v>
      </c>
      <c r="L77" s="217">
        <v>250</v>
      </c>
      <c r="M77" s="218">
        <v>250</v>
      </c>
      <c r="N77" s="209"/>
      <c r="O77" s="209"/>
      <c r="P77" s="209"/>
      <c r="Q77" s="209"/>
      <c r="R77" s="209"/>
      <c r="S77" s="209"/>
      <c r="T77" s="209"/>
      <c r="U77" s="209"/>
      <c r="V77" s="209"/>
      <c r="W77" s="209"/>
      <c r="X77" s="209"/>
      <c r="Y77" s="209"/>
      <c r="Z77" s="209"/>
      <c r="AA77" s="209"/>
      <c r="AB77" s="209"/>
      <c r="AC77" s="209"/>
      <c r="AD77" s="206"/>
    </row>
    <row r="78" spans="1:30" ht="78">
      <c r="A78" s="188">
        <v>65</v>
      </c>
      <c r="B78" s="198" t="s">
        <v>804</v>
      </c>
      <c r="C78" s="198" t="s">
        <v>661</v>
      </c>
      <c r="D78" s="198" t="s">
        <v>437</v>
      </c>
      <c r="E78" s="198" t="s">
        <v>807</v>
      </c>
      <c r="F78" s="198" t="s">
        <v>640</v>
      </c>
      <c r="G78" s="198" t="s">
        <v>807</v>
      </c>
      <c r="H78" s="198" t="s">
        <v>806</v>
      </c>
      <c r="I78" s="198" t="s">
        <v>556</v>
      </c>
      <c r="J78" s="58" t="s">
        <v>1354</v>
      </c>
      <c r="K78" s="217">
        <f aca="true" t="shared" si="10" ref="K78:M79">K79</f>
        <v>750</v>
      </c>
      <c r="L78" s="217">
        <f t="shared" si="10"/>
        <v>750</v>
      </c>
      <c r="M78" s="217">
        <f t="shared" si="10"/>
        <v>750</v>
      </c>
      <c r="N78" s="209"/>
      <c r="O78" s="209"/>
      <c r="P78" s="209"/>
      <c r="Q78" s="209"/>
      <c r="R78" s="209"/>
      <c r="S78" s="209"/>
      <c r="T78" s="209"/>
      <c r="U78" s="209"/>
      <c r="V78" s="209"/>
      <c r="W78" s="209"/>
      <c r="X78" s="209"/>
      <c r="Y78" s="209"/>
      <c r="Z78" s="209"/>
      <c r="AA78" s="209"/>
      <c r="AB78" s="209"/>
      <c r="AC78" s="209"/>
      <c r="AD78" s="206"/>
    </row>
    <row r="79" spans="1:30" ht="108.75">
      <c r="A79" s="188">
        <v>66</v>
      </c>
      <c r="B79" s="198" t="s">
        <v>804</v>
      </c>
      <c r="C79" s="198" t="s">
        <v>661</v>
      </c>
      <c r="D79" s="198" t="s">
        <v>437</v>
      </c>
      <c r="E79" s="198" t="s">
        <v>807</v>
      </c>
      <c r="F79" s="198" t="s">
        <v>452</v>
      </c>
      <c r="G79" s="198" t="s">
        <v>807</v>
      </c>
      <c r="H79" s="198" t="s">
        <v>806</v>
      </c>
      <c r="I79" s="198" t="s">
        <v>556</v>
      </c>
      <c r="J79" s="58" t="s">
        <v>1355</v>
      </c>
      <c r="K79" s="217">
        <f t="shared" si="10"/>
        <v>750</v>
      </c>
      <c r="L79" s="217">
        <f t="shared" si="10"/>
        <v>750</v>
      </c>
      <c r="M79" s="217">
        <f t="shared" si="10"/>
        <v>750</v>
      </c>
      <c r="N79" s="209"/>
      <c r="O79" s="209"/>
      <c r="P79" s="209"/>
      <c r="Q79" s="209"/>
      <c r="R79" s="209"/>
      <c r="S79" s="209"/>
      <c r="T79" s="209"/>
      <c r="U79" s="209"/>
      <c r="V79" s="209"/>
      <c r="W79" s="209"/>
      <c r="X79" s="209"/>
      <c r="Y79" s="209"/>
      <c r="Z79" s="209"/>
      <c r="AA79" s="209"/>
      <c r="AB79" s="209"/>
      <c r="AC79" s="209"/>
      <c r="AD79" s="206"/>
    </row>
    <row r="80" spans="1:30" ht="108.75">
      <c r="A80" s="188">
        <v>67</v>
      </c>
      <c r="B80" s="198" t="s">
        <v>1081</v>
      </c>
      <c r="C80" s="198" t="s">
        <v>661</v>
      </c>
      <c r="D80" s="198" t="s">
        <v>437</v>
      </c>
      <c r="E80" s="198" t="s">
        <v>807</v>
      </c>
      <c r="F80" s="198" t="s">
        <v>452</v>
      </c>
      <c r="G80" s="198" t="s">
        <v>807</v>
      </c>
      <c r="H80" s="198" t="s">
        <v>806</v>
      </c>
      <c r="I80" s="198" t="s">
        <v>556</v>
      </c>
      <c r="J80" s="58" t="s">
        <v>1355</v>
      </c>
      <c r="K80" s="217">
        <v>750</v>
      </c>
      <c r="L80" s="217">
        <v>750</v>
      </c>
      <c r="M80" s="218">
        <v>750</v>
      </c>
      <c r="N80" s="209"/>
      <c r="O80" s="209"/>
      <c r="P80" s="209"/>
      <c r="Q80" s="209"/>
      <c r="R80" s="209"/>
      <c r="S80" s="209"/>
      <c r="T80" s="209"/>
      <c r="U80" s="209"/>
      <c r="V80" s="209"/>
      <c r="W80" s="209"/>
      <c r="X80" s="209"/>
      <c r="Y80" s="209"/>
      <c r="Z80" s="209"/>
      <c r="AA80" s="209"/>
      <c r="AB80" s="209"/>
      <c r="AC80" s="209"/>
      <c r="AD80" s="206"/>
    </row>
    <row r="81" spans="1:30" ht="93">
      <c r="A81" s="188">
        <v>68</v>
      </c>
      <c r="B81" s="198" t="s">
        <v>804</v>
      </c>
      <c r="C81" s="198" t="s">
        <v>661</v>
      </c>
      <c r="D81" s="198" t="s">
        <v>437</v>
      </c>
      <c r="E81" s="198" t="s">
        <v>807</v>
      </c>
      <c r="F81" s="198" t="s">
        <v>141</v>
      </c>
      <c r="G81" s="198" t="s">
        <v>807</v>
      </c>
      <c r="H81" s="198" t="s">
        <v>806</v>
      </c>
      <c r="I81" s="198" t="s">
        <v>556</v>
      </c>
      <c r="J81" s="58" t="s">
        <v>1356</v>
      </c>
      <c r="K81" s="217">
        <f aca="true" t="shared" si="11" ref="K81:M82">K82</f>
        <v>2000</v>
      </c>
      <c r="L81" s="217">
        <f t="shared" si="11"/>
        <v>2000</v>
      </c>
      <c r="M81" s="217">
        <f t="shared" si="11"/>
        <v>2000</v>
      </c>
      <c r="N81" s="209"/>
      <c r="O81" s="209"/>
      <c r="P81" s="209"/>
      <c r="Q81" s="209"/>
      <c r="R81" s="209"/>
      <c r="S81" s="209"/>
      <c r="T81" s="209"/>
      <c r="U81" s="209"/>
      <c r="V81" s="209"/>
      <c r="W81" s="209"/>
      <c r="X81" s="209"/>
      <c r="Y81" s="209"/>
      <c r="Z81" s="209"/>
      <c r="AA81" s="209"/>
      <c r="AB81" s="209"/>
      <c r="AC81" s="209"/>
      <c r="AD81" s="206"/>
    </row>
    <row r="82" spans="1:30" ht="124.5">
      <c r="A82" s="188">
        <v>69</v>
      </c>
      <c r="B82" s="198" t="s">
        <v>804</v>
      </c>
      <c r="C82" s="198" t="s">
        <v>661</v>
      </c>
      <c r="D82" s="198" t="s">
        <v>437</v>
      </c>
      <c r="E82" s="198" t="s">
        <v>807</v>
      </c>
      <c r="F82" s="198" t="s">
        <v>461</v>
      </c>
      <c r="G82" s="198" t="s">
        <v>807</v>
      </c>
      <c r="H82" s="198" t="s">
        <v>804</v>
      </c>
      <c r="I82" s="198" t="s">
        <v>556</v>
      </c>
      <c r="J82" s="58" t="s">
        <v>1357</v>
      </c>
      <c r="K82" s="217">
        <f t="shared" si="11"/>
        <v>2000</v>
      </c>
      <c r="L82" s="217">
        <f t="shared" si="11"/>
        <v>2000</v>
      </c>
      <c r="M82" s="217">
        <f t="shared" si="11"/>
        <v>2000</v>
      </c>
      <c r="N82" s="209"/>
      <c r="O82" s="209"/>
      <c r="P82" s="209"/>
      <c r="Q82" s="209"/>
      <c r="R82" s="209"/>
      <c r="S82" s="209"/>
      <c r="T82" s="209"/>
      <c r="U82" s="209"/>
      <c r="V82" s="209"/>
      <c r="W82" s="209"/>
      <c r="X82" s="209"/>
      <c r="Y82" s="209"/>
      <c r="Z82" s="209"/>
      <c r="AA82" s="209"/>
      <c r="AB82" s="209"/>
      <c r="AC82" s="209"/>
      <c r="AD82" s="206"/>
    </row>
    <row r="83" spans="1:30" ht="124.5">
      <c r="A83" s="188">
        <v>70</v>
      </c>
      <c r="B83" s="198" t="s">
        <v>1081</v>
      </c>
      <c r="C83" s="198" t="s">
        <v>661</v>
      </c>
      <c r="D83" s="198" t="s">
        <v>437</v>
      </c>
      <c r="E83" s="198" t="s">
        <v>807</v>
      </c>
      <c r="F83" s="198" t="s">
        <v>461</v>
      </c>
      <c r="G83" s="198" t="s">
        <v>807</v>
      </c>
      <c r="H83" s="198" t="s">
        <v>804</v>
      </c>
      <c r="I83" s="198" t="s">
        <v>556</v>
      </c>
      <c r="J83" s="58" t="s">
        <v>1357</v>
      </c>
      <c r="K83" s="217">
        <v>2000</v>
      </c>
      <c r="L83" s="217">
        <v>2000</v>
      </c>
      <c r="M83" s="218">
        <v>2000</v>
      </c>
      <c r="N83" s="209"/>
      <c r="O83" s="209"/>
      <c r="P83" s="209"/>
      <c r="Q83" s="209"/>
      <c r="R83" s="209"/>
      <c r="S83" s="209"/>
      <c r="T83" s="209"/>
      <c r="U83" s="209"/>
      <c r="V83" s="209"/>
      <c r="W83" s="209"/>
      <c r="X83" s="209"/>
      <c r="Y83" s="209"/>
      <c r="Z83" s="209"/>
      <c r="AA83" s="209"/>
      <c r="AB83" s="209"/>
      <c r="AC83" s="209"/>
      <c r="AD83" s="206"/>
    </row>
    <row r="84" spans="1:30" ht="62.25">
      <c r="A84" s="188">
        <v>71</v>
      </c>
      <c r="B84" s="198" t="s">
        <v>804</v>
      </c>
      <c r="C84" s="198" t="s">
        <v>661</v>
      </c>
      <c r="D84" s="198" t="s">
        <v>437</v>
      </c>
      <c r="E84" s="198" t="s">
        <v>432</v>
      </c>
      <c r="F84" s="198" t="s">
        <v>804</v>
      </c>
      <c r="G84" s="198" t="s">
        <v>807</v>
      </c>
      <c r="H84" s="198" t="s">
        <v>806</v>
      </c>
      <c r="I84" s="198" t="s">
        <v>556</v>
      </c>
      <c r="J84" s="28" t="s">
        <v>1095</v>
      </c>
      <c r="K84" s="217">
        <f aca="true" t="shared" si="12" ref="K84:M86">K85</f>
        <v>110</v>
      </c>
      <c r="L84" s="217">
        <f t="shared" si="12"/>
        <v>0</v>
      </c>
      <c r="M84" s="218">
        <f t="shared" si="12"/>
        <v>0</v>
      </c>
      <c r="N84" s="209"/>
      <c r="O84" s="209"/>
      <c r="P84" s="209"/>
      <c r="Q84" s="209"/>
      <c r="R84" s="209"/>
      <c r="S84" s="209"/>
      <c r="T84" s="209"/>
      <c r="U84" s="209"/>
      <c r="V84" s="209"/>
      <c r="W84" s="209"/>
      <c r="X84" s="209"/>
      <c r="Y84" s="209"/>
      <c r="Z84" s="209"/>
      <c r="AA84" s="209"/>
      <c r="AB84" s="209"/>
      <c r="AC84" s="209"/>
      <c r="AD84" s="206"/>
    </row>
    <row r="85" spans="1:30" ht="108.75">
      <c r="A85" s="188">
        <v>72</v>
      </c>
      <c r="B85" s="198" t="s">
        <v>804</v>
      </c>
      <c r="C85" s="198" t="s">
        <v>661</v>
      </c>
      <c r="D85" s="198" t="s">
        <v>437</v>
      </c>
      <c r="E85" s="198" t="s">
        <v>432</v>
      </c>
      <c r="F85" s="198" t="s">
        <v>330</v>
      </c>
      <c r="G85" s="198" t="s">
        <v>805</v>
      </c>
      <c r="H85" s="198" t="s">
        <v>806</v>
      </c>
      <c r="I85" s="198" t="s">
        <v>556</v>
      </c>
      <c r="J85" s="28" t="s">
        <v>1194</v>
      </c>
      <c r="K85" s="217">
        <f t="shared" si="12"/>
        <v>110</v>
      </c>
      <c r="L85" s="217">
        <f t="shared" si="12"/>
        <v>0</v>
      </c>
      <c r="M85" s="218">
        <f t="shared" si="12"/>
        <v>0</v>
      </c>
      <c r="N85" s="209"/>
      <c r="O85" s="209"/>
      <c r="P85" s="209"/>
      <c r="Q85" s="209"/>
      <c r="R85" s="209"/>
      <c r="S85" s="209"/>
      <c r="T85" s="209"/>
      <c r="U85" s="209"/>
      <c r="V85" s="209"/>
      <c r="W85" s="209"/>
      <c r="X85" s="209"/>
      <c r="Y85" s="209"/>
      <c r="Z85" s="209"/>
      <c r="AA85" s="209"/>
      <c r="AB85" s="209"/>
      <c r="AC85" s="209"/>
      <c r="AD85" s="206"/>
    </row>
    <row r="86" spans="1:30" ht="93">
      <c r="A86" s="188">
        <v>73</v>
      </c>
      <c r="B86" s="198" t="s">
        <v>804</v>
      </c>
      <c r="C86" s="198" t="s">
        <v>661</v>
      </c>
      <c r="D86" s="198" t="s">
        <v>437</v>
      </c>
      <c r="E86" s="198" t="s">
        <v>432</v>
      </c>
      <c r="F86" s="198" t="s">
        <v>256</v>
      </c>
      <c r="G86" s="198" t="s">
        <v>807</v>
      </c>
      <c r="H86" s="198" t="s">
        <v>806</v>
      </c>
      <c r="I86" s="198" t="s">
        <v>556</v>
      </c>
      <c r="J86" s="28" t="s">
        <v>1195</v>
      </c>
      <c r="K86" s="217">
        <f t="shared" si="12"/>
        <v>110</v>
      </c>
      <c r="L86" s="217">
        <f t="shared" si="12"/>
        <v>0</v>
      </c>
      <c r="M86" s="218">
        <f t="shared" si="12"/>
        <v>0</v>
      </c>
      <c r="N86" s="209"/>
      <c r="O86" s="209"/>
      <c r="P86" s="209"/>
      <c r="Q86" s="209"/>
      <c r="R86" s="209"/>
      <c r="S86" s="209"/>
      <c r="T86" s="209"/>
      <c r="U86" s="209"/>
      <c r="V86" s="209"/>
      <c r="W86" s="209"/>
      <c r="X86" s="209"/>
      <c r="Y86" s="209"/>
      <c r="Z86" s="209"/>
      <c r="AA86" s="209"/>
      <c r="AB86" s="209"/>
      <c r="AC86" s="209"/>
      <c r="AD86" s="206"/>
    </row>
    <row r="87" spans="1:30" ht="93">
      <c r="A87" s="188">
        <v>74</v>
      </c>
      <c r="B87" s="198" t="s">
        <v>662</v>
      </c>
      <c r="C87" s="198" t="s">
        <v>661</v>
      </c>
      <c r="D87" s="198" t="s">
        <v>437</v>
      </c>
      <c r="E87" s="198" t="s">
        <v>432</v>
      </c>
      <c r="F87" s="198" t="s">
        <v>256</v>
      </c>
      <c r="G87" s="198" t="s">
        <v>807</v>
      </c>
      <c r="H87" s="198" t="s">
        <v>806</v>
      </c>
      <c r="I87" s="198" t="s">
        <v>556</v>
      </c>
      <c r="J87" s="28" t="s">
        <v>1195</v>
      </c>
      <c r="K87" s="217">
        <v>110</v>
      </c>
      <c r="L87" s="217">
        <v>0</v>
      </c>
      <c r="M87" s="218">
        <v>0</v>
      </c>
      <c r="N87" s="209"/>
      <c r="O87" s="209"/>
      <c r="P87" s="209"/>
      <c r="Q87" s="209"/>
      <c r="R87" s="209"/>
      <c r="S87" s="209"/>
      <c r="T87" s="209"/>
      <c r="U87" s="209"/>
      <c r="V87" s="209"/>
      <c r="W87" s="209"/>
      <c r="X87" s="209"/>
      <c r="Y87" s="209"/>
      <c r="Z87" s="209"/>
      <c r="AA87" s="209"/>
      <c r="AB87" s="209"/>
      <c r="AC87" s="209"/>
      <c r="AD87" s="206"/>
    </row>
    <row r="88" spans="1:30" ht="15">
      <c r="A88" s="188">
        <v>75</v>
      </c>
      <c r="B88" s="198" t="s">
        <v>804</v>
      </c>
      <c r="C88" s="198" t="s">
        <v>664</v>
      </c>
      <c r="D88" s="198" t="s">
        <v>805</v>
      </c>
      <c r="E88" s="198" t="s">
        <v>805</v>
      </c>
      <c r="F88" s="198" t="s">
        <v>804</v>
      </c>
      <c r="G88" s="198" t="s">
        <v>805</v>
      </c>
      <c r="H88" s="198" t="s">
        <v>806</v>
      </c>
      <c r="I88" s="198" t="s">
        <v>804</v>
      </c>
      <c r="J88" s="28" t="s">
        <v>829</v>
      </c>
      <c r="K88" s="221">
        <f>K89</f>
        <v>777565830.64</v>
      </c>
      <c r="L88" s="221">
        <f>L89</f>
        <v>727718730.64</v>
      </c>
      <c r="M88" s="222">
        <f>M89</f>
        <v>723083230.64</v>
      </c>
      <c r="N88" s="209"/>
      <c r="O88" s="209"/>
      <c r="P88" s="209"/>
      <c r="Q88" s="209"/>
      <c r="R88" s="209"/>
      <c r="S88" s="209"/>
      <c r="T88" s="209"/>
      <c r="U88" s="209"/>
      <c r="V88" s="209"/>
      <c r="W88" s="209"/>
      <c r="X88" s="209"/>
      <c r="Y88" s="209"/>
      <c r="Z88" s="209"/>
      <c r="AA88" s="209"/>
      <c r="AB88" s="209"/>
      <c r="AC88" s="209"/>
      <c r="AD88" s="206"/>
    </row>
    <row r="89" spans="1:30" ht="46.5">
      <c r="A89" s="188">
        <v>76</v>
      </c>
      <c r="B89" s="198" t="s">
        <v>804</v>
      </c>
      <c r="C89" s="198" t="s">
        <v>664</v>
      </c>
      <c r="D89" s="198" t="s">
        <v>811</v>
      </c>
      <c r="E89" s="198" t="s">
        <v>805</v>
      </c>
      <c r="F89" s="198" t="s">
        <v>804</v>
      </c>
      <c r="G89" s="198" t="s">
        <v>805</v>
      </c>
      <c r="H89" s="198" t="s">
        <v>806</v>
      </c>
      <c r="I89" s="198" t="s">
        <v>804</v>
      </c>
      <c r="J89" s="28" t="s">
        <v>451</v>
      </c>
      <c r="K89" s="221">
        <f>K90+K98+K111+K139</f>
        <v>777565830.64</v>
      </c>
      <c r="L89" s="221">
        <f>L90+L98+L111+L139</f>
        <v>727718730.64</v>
      </c>
      <c r="M89" s="222">
        <f>M90+M98+M111+M139</f>
        <v>723083230.64</v>
      </c>
      <c r="N89" s="209"/>
      <c r="O89" s="209"/>
      <c r="P89" s="209"/>
      <c r="Q89" s="209"/>
      <c r="R89" s="209"/>
      <c r="S89" s="209"/>
      <c r="T89" s="209"/>
      <c r="U89" s="209"/>
      <c r="V89" s="209"/>
      <c r="W89" s="209"/>
      <c r="X89" s="209"/>
      <c r="Y89" s="209"/>
      <c r="Z89" s="209"/>
      <c r="AA89" s="209"/>
      <c r="AB89" s="209"/>
      <c r="AC89" s="209"/>
      <c r="AD89" s="206"/>
    </row>
    <row r="90" spans="1:30" ht="30.75">
      <c r="A90" s="188">
        <v>77</v>
      </c>
      <c r="B90" s="198" t="s">
        <v>736</v>
      </c>
      <c r="C90" s="198" t="s">
        <v>664</v>
      </c>
      <c r="D90" s="198" t="s">
        <v>811</v>
      </c>
      <c r="E90" s="198" t="s">
        <v>432</v>
      </c>
      <c r="F90" s="198" t="s">
        <v>804</v>
      </c>
      <c r="G90" s="198" t="s">
        <v>805</v>
      </c>
      <c r="H90" s="198" t="s">
        <v>806</v>
      </c>
      <c r="I90" s="198" t="s">
        <v>606</v>
      </c>
      <c r="J90" s="28" t="s">
        <v>830</v>
      </c>
      <c r="K90" s="221">
        <f>K91+K94+K95</f>
        <v>433287900</v>
      </c>
      <c r="L90" s="221">
        <f>L91+L94+L95</f>
        <v>392531600</v>
      </c>
      <c r="M90" s="222">
        <f>M91+M94+M95</f>
        <v>392531600</v>
      </c>
      <c r="N90" s="209"/>
      <c r="O90" s="209"/>
      <c r="P90" s="209"/>
      <c r="Q90" s="209"/>
      <c r="R90" s="209"/>
      <c r="S90" s="209"/>
      <c r="T90" s="209"/>
      <c r="U90" s="209"/>
      <c r="V90" s="209"/>
      <c r="W90" s="209"/>
      <c r="X90" s="209"/>
      <c r="Y90" s="209"/>
      <c r="Z90" s="209"/>
      <c r="AA90" s="209"/>
      <c r="AB90" s="209"/>
      <c r="AC90" s="209"/>
      <c r="AD90" s="206"/>
    </row>
    <row r="91" spans="1:30" ht="15">
      <c r="A91" s="188">
        <v>78</v>
      </c>
      <c r="B91" s="198" t="s">
        <v>736</v>
      </c>
      <c r="C91" s="198" t="s">
        <v>664</v>
      </c>
      <c r="D91" s="198" t="s">
        <v>811</v>
      </c>
      <c r="E91" s="198" t="s">
        <v>436</v>
      </c>
      <c r="F91" s="198" t="s">
        <v>831</v>
      </c>
      <c r="G91" s="198" t="s">
        <v>805</v>
      </c>
      <c r="H91" s="198" t="s">
        <v>806</v>
      </c>
      <c r="I91" s="198" t="s">
        <v>606</v>
      </c>
      <c r="J91" s="28" t="s">
        <v>832</v>
      </c>
      <c r="K91" s="221">
        <f>K92</f>
        <v>203781600</v>
      </c>
      <c r="L91" s="221">
        <f>L92</f>
        <v>163025300</v>
      </c>
      <c r="M91" s="222">
        <f>M92</f>
        <v>163025300</v>
      </c>
      <c r="N91" s="209"/>
      <c r="O91" s="209"/>
      <c r="P91" s="209"/>
      <c r="Q91" s="209"/>
      <c r="R91" s="209"/>
      <c r="S91" s="209"/>
      <c r="T91" s="209"/>
      <c r="U91" s="209"/>
      <c r="V91" s="209"/>
      <c r="W91" s="209"/>
      <c r="X91" s="209"/>
      <c r="Y91" s="209"/>
      <c r="Z91" s="209"/>
      <c r="AA91" s="209"/>
      <c r="AB91" s="209"/>
      <c r="AC91" s="209"/>
      <c r="AD91" s="206"/>
    </row>
    <row r="92" spans="1:30" ht="62.25">
      <c r="A92" s="188">
        <v>79</v>
      </c>
      <c r="B92" s="198" t="s">
        <v>736</v>
      </c>
      <c r="C92" s="198" t="s">
        <v>664</v>
      </c>
      <c r="D92" s="198" t="s">
        <v>811</v>
      </c>
      <c r="E92" s="198" t="s">
        <v>436</v>
      </c>
      <c r="F92" s="198" t="s">
        <v>831</v>
      </c>
      <c r="G92" s="198" t="s">
        <v>816</v>
      </c>
      <c r="H92" s="198" t="s">
        <v>806</v>
      </c>
      <c r="I92" s="198" t="s">
        <v>606</v>
      </c>
      <c r="J92" s="28" t="s">
        <v>1358</v>
      </c>
      <c r="K92" s="221">
        <v>203781600</v>
      </c>
      <c r="L92" s="221">
        <v>163025300</v>
      </c>
      <c r="M92" s="222">
        <v>163025300</v>
      </c>
      <c r="N92" s="209"/>
      <c r="O92" s="209"/>
      <c r="P92" s="209"/>
      <c r="Q92" s="209"/>
      <c r="R92" s="209"/>
      <c r="S92" s="209"/>
      <c r="T92" s="209"/>
      <c r="U92" s="209"/>
      <c r="V92" s="209"/>
      <c r="W92" s="209"/>
      <c r="X92" s="209"/>
      <c r="Y92" s="209"/>
      <c r="Z92" s="209"/>
      <c r="AA92" s="209"/>
      <c r="AB92" s="209"/>
      <c r="AC92" s="209"/>
      <c r="AD92" s="206"/>
    </row>
    <row r="93" spans="1:30" ht="30.75">
      <c r="A93" s="188">
        <v>80</v>
      </c>
      <c r="B93" s="198" t="s">
        <v>736</v>
      </c>
      <c r="C93" s="198" t="s">
        <v>664</v>
      </c>
      <c r="D93" s="198" t="s">
        <v>811</v>
      </c>
      <c r="E93" s="198" t="s">
        <v>436</v>
      </c>
      <c r="F93" s="198" t="s">
        <v>833</v>
      </c>
      <c r="G93" s="198" t="s">
        <v>805</v>
      </c>
      <c r="H93" s="198" t="s">
        <v>806</v>
      </c>
      <c r="I93" s="198" t="s">
        <v>606</v>
      </c>
      <c r="J93" s="28" t="s">
        <v>834</v>
      </c>
      <c r="K93" s="221">
        <f>K94</f>
        <v>176881500</v>
      </c>
      <c r="L93" s="221">
        <f>L94</f>
        <v>176881500</v>
      </c>
      <c r="M93" s="222">
        <f>M94</f>
        <v>176881500</v>
      </c>
      <c r="N93" s="209"/>
      <c r="O93" s="209"/>
      <c r="P93" s="209"/>
      <c r="Q93" s="209"/>
      <c r="R93" s="209"/>
      <c r="S93" s="209"/>
      <c r="T93" s="209"/>
      <c r="U93" s="209"/>
      <c r="V93" s="209"/>
      <c r="W93" s="209"/>
      <c r="X93" s="209"/>
      <c r="Y93" s="209"/>
      <c r="Z93" s="209"/>
      <c r="AA93" s="209"/>
      <c r="AB93" s="209"/>
      <c r="AC93" s="209"/>
      <c r="AD93" s="206"/>
    </row>
    <row r="94" spans="1:30" ht="62.25">
      <c r="A94" s="188">
        <v>81</v>
      </c>
      <c r="B94" s="198" t="s">
        <v>736</v>
      </c>
      <c r="C94" s="198" t="s">
        <v>664</v>
      </c>
      <c r="D94" s="198" t="s">
        <v>811</v>
      </c>
      <c r="E94" s="198" t="s">
        <v>436</v>
      </c>
      <c r="F94" s="198" t="s">
        <v>833</v>
      </c>
      <c r="G94" s="198" t="s">
        <v>816</v>
      </c>
      <c r="H94" s="198" t="s">
        <v>806</v>
      </c>
      <c r="I94" s="198" t="s">
        <v>606</v>
      </c>
      <c r="J94" s="28" t="s">
        <v>1359</v>
      </c>
      <c r="K94" s="221">
        <v>176881500</v>
      </c>
      <c r="L94" s="221">
        <v>176881500</v>
      </c>
      <c r="M94" s="222">
        <v>176881500</v>
      </c>
      <c r="N94" s="209"/>
      <c r="O94" s="209"/>
      <c r="P94" s="209"/>
      <c r="Q94" s="209"/>
      <c r="R94" s="209"/>
      <c r="S94" s="209"/>
      <c r="T94" s="209"/>
      <c r="U94" s="209"/>
      <c r="V94" s="209"/>
      <c r="W94" s="209"/>
      <c r="X94" s="209"/>
      <c r="Y94" s="209"/>
      <c r="Z94" s="209"/>
      <c r="AA94" s="209"/>
      <c r="AB94" s="209"/>
      <c r="AC94" s="209"/>
      <c r="AD94" s="206"/>
    </row>
    <row r="95" spans="1:30" ht="15">
      <c r="A95" s="188">
        <v>82</v>
      </c>
      <c r="B95" s="198" t="s">
        <v>736</v>
      </c>
      <c r="C95" s="198" t="s">
        <v>664</v>
      </c>
      <c r="D95" s="198" t="s">
        <v>811</v>
      </c>
      <c r="E95" s="198" t="s">
        <v>443</v>
      </c>
      <c r="F95" s="198" t="s">
        <v>835</v>
      </c>
      <c r="G95" s="198" t="s">
        <v>805</v>
      </c>
      <c r="H95" s="198" t="s">
        <v>806</v>
      </c>
      <c r="I95" s="198" t="s">
        <v>606</v>
      </c>
      <c r="J95" s="190" t="s">
        <v>1043</v>
      </c>
      <c r="K95" s="221">
        <f aca="true" t="shared" si="13" ref="K95:M96">K96</f>
        <v>52624800</v>
      </c>
      <c r="L95" s="221">
        <f t="shared" si="13"/>
        <v>52624800</v>
      </c>
      <c r="M95" s="222">
        <f t="shared" si="13"/>
        <v>52624800</v>
      </c>
      <c r="N95" s="209"/>
      <c r="O95" s="209"/>
      <c r="P95" s="209"/>
      <c r="Q95" s="209"/>
      <c r="R95" s="209"/>
      <c r="S95" s="209"/>
      <c r="T95" s="209"/>
      <c r="U95" s="209"/>
      <c r="V95" s="209"/>
      <c r="W95" s="209"/>
      <c r="X95" s="209"/>
      <c r="Y95" s="209"/>
      <c r="Z95" s="209"/>
      <c r="AA95" s="209"/>
      <c r="AB95" s="209"/>
      <c r="AC95" s="209"/>
      <c r="AD95" s="206"/>
    </row>
    <row r="96" spans="1:30" ht="15">
      <c r="A96" s="188">
        <v>83</v>
      </c>
      <c r="B96" s="198" t="s">
        <v>736</v>
      </c>
      <c r="C96" s="198" t="s">
        <v>664</v>
      </c>
      <c r="D96" s="198" t="s">
        <v>811</v>
      </c>
      <c r="E96" s="198" t="s">
        <v>443</v>
      </c>
      <c r="F96" s="198" t="s">
        <v>835</v>
      </c>
      <c r="G96" s="198" t="s">
        <v>816</v>
      </c>
      <c r="H96" s="198" t="s">
        <v>806</v>
      </c>
      <c r="I96" s="198" t="s">
        <v>606</v>
      </c>
      <c r="J96" s="190" t="s">
        <v>1044</v>
      </c>
      <c r="K96" s="221">
        <f>K97</f>
        <v>52624800</v>
      </c>
      <c r="L96" s="221">
        <f t="shared" si="13"/>
        <v>52624800</v>
      </c>
      <c r="M96" s="221">
        <f t="shared" si="13"/>
        <v>52624800</v>
      </c>
      <c r="N96" s="209"/>
      <c r="O96" s="209"/>
      <c r="P96" s="209"/>
      <c r="Q96" s="209"/>
      <c r="R96" s="209"/>
      <c r="S96" s="209"/>
      <c r="T96" s="209"/>
      <c r="U96" s="209"/>
      <c r="V96" s="209"/>
      <c r="W96" s="209"/>
      <c r="X96" s="209"/>
      <c r="Y96" s="209"/>
      <c r="Z96" s="209"/>
      <c r="AA96" s="209"/>
      <c r="AB96" s="209"/>
      <c r="AC96" s="209"/>
      <c r="AD96" s="206"/>
    </row>
    <row r="97" spans="1:30" ht="60" customHeight="1">
      <c r="A97" s="188">
        <v>84</v>
      </c>
      <c r="B97" s="198" t="s">
        <v>736</v>
      </c>
      <c r="C97" s="198" t="s">
        <v>664</v>
      </c>
      <c r="D97" s="198" t="s">
        <v>811</v>
      </c>
      <c r="E97" s="198" t="s">
        <v>443</v>
      </c>
      <c r="F97" s="198" t="s">
        <v>835</v>
      </c>
      <c r="G97" s="198" t="s">
        <v>816</v>
      </c>
      <c r="H97" s="198" t="s">
        <v>1196</v>
      </c>
      <c r="I97" s="198" t="s">
        <v>606</v>
      </c>
      <c r="J97" s="190" t="s">
        <v>1149</v>
      </c>
      <c r="K97" s="221">
        <v>52624800</v>
      </c>
      <c r="L97" s="221">
        <v>52624800</v>
      </c>
      <c r="M97" s="222">
        <v>52624800</v>
      </c>
      <c r="N97" s="209"/>
      <c r="O97" s="209"/>
      <c r="P97" s="209"/>
      <c r="Q97" s="209"/>
      <c r="R97" s="209"/>
      <c r="S97" s="209"/>
      <c r="T97" s="209"/>
      <c r="U97" s="209"/>
      <c r="V97" s="209"/>
      <c r="W97" s="209"/>
      <c r="X97" s="209"/>
      <c r="Y97" s="209"/>
      <c r="Z97" s="209"/>
      <c r="AA97" s="209"/>
      <c r="AB97" s="209"/>
      <c r="AC97" s="209"/>
      <c r="AD97" s="206"/>
    </row>
    <row r="98" spans="1:30" ht="46.5">
      <c r="A98" s="188">
        <v>85</v>
      </c>
      <c r="B98" s="198" t="s">
        <v>736</v>
      </c>
      <c r="C98" s="198" t="s">
        <v>664</v>
      </c>
      <c r="D98" s="198" t="s">
        <v>811</v>
      </c>
      <c r="E98" s="198" t="s">
        <v>444</v>
      </c>
      <c r="F98" s="198" t="s">
        <v>804</v>
      </c>
      <c r="G98" s="198" t="s">
        <v>805</v>
      </c>
      <c r="H98" s="198" t="s">
        <v>806</v>
      </c>
      <c r="I98" s="198" t="s">
        <v>606</v>
      </c>
      <c r="J98" s="189" t="s">
        <v>1360</v>
      </c>
      <c r="K98" s="221">
        <f>K104+K99+K101+K102</f>
        <v>13282300</v>
      </c>
      <c r="L98" s="221">
        <f>L104+L99+L101+L102</f>
        <v>8225800</v>
      </c>
      <c r="M98" s="221">
        <f>M104+M99+M101+M102</f>
        <v>4596100</v>
      </c>
      <c r="N98" s="209"/>
      <c r="O98" s="209"/>
      <c r="P98" s="209"/>
      <c r="Q98" s="209"/>
      <c r="R98" s="209"/>
      <c r="S98" s="209"/>
      <c r="T98" s="209"/>
      <c r="U98" s="209"/>
      <c r="V98" s="209"/>
      <c r="W98" s="209"/>
      <c r="X98" s="209"/>
      <c r="Y98" s="209"/>
      <c r="Z98" s="209"/>
      <c r="AA98" s="209"/>
      <c r="AB98" s="209"/>
      <c r="AC98" s="209"/>
      <c r="AD98" s="206"/>
    </row>
    <row r="99" spans="1:30" ht="93">
      <c r="A99" s="188">
        <v>86</v>
      </c>
      <c r="B99" s="198" t="s">
        <v>736</v>
      </c>
      <c r="C99" s="198" t="s">
        <v>664</v>
      </c>
      <c r="D99" s="198" t="s">
        <v>811</v>
      </c>
      <c r="E99" s="198" t="s">
        <v>731</v>
      </c>
      <c r="F99" s="198" t="s">
        <v>652</v>
      </c>
      <c r="G99" s="198" t="s">
        <v>805</v>
      </c>
      <c r="H99" s="198" t="s">
        <v>806</v>
      </c>
      <c r="I99" s="198" t="s">
        <v>606</v>
      </c>
      <c r="J99" s="208" t="s">
        <v>1361</v>
      </c>
      <c r="K99" s="221">
        <f>K100</f>
        <v>4512100</v>
      </c>
      <c r="L99" s="221">
        <f>L100</f>
        <v>0</v>
      </c>
      <c r="M99" s="222">
        <f>M100</f>
        <v>0</v>
      </c>
      <c r="N99" s="209"/>
      <c r="O99" s="209"/>
      <c r="P99" s="209"/>
      <c r="Q99" s="209"/>
      <c r="R99" s="209"/>
      <c r="S99" s="209"/>
      <c r="T99" s="209"/>
      <c r="U99" s="209"/>
      <c r="V99" s="209"/>
      <c r="W99" s="209"/>
      <c r="X99" s="209"/>
      <c r="Y99" s="209"/>
      <c r="Z99" s="209"/>
      <c r="AA99" s="209"/>
      <c r="AB99" s="209"/>
      <c r="AC99" s="209"/>
      <c r="AD99" s="206"/>
    </row>
    <row r="100" spans="1:30" ht="93">
      <c r="A100" s="188">
        <v>87</v>
      </c>
      <c r="B100" s="198" t="s">
        <v>736</v>
      </c>
      <c r="C100" s="198" t="s">
        <v>664</v>
      </c>
      <c r="D100" s="198" t="s">
        <v>811</v>
      </c>
      <c r="E100" s="198" t="s">
        <v>731</v>
      </c>
      <c r="F100" s="198" t="s">
        <v>652</v>
      </c>
      <c r="G100" s="198" t="s">
        <v>816</v>
      </c>
      <c r="H100" s="198" t="s">
        <v>806</v>
      </c>
      <c r="I100" s="198" t="s">
        <v>606</v>
      </c>
      <c r="J100" s="189" t="s">
        <v>1362</v>
      </c>
      <c r="K100" s="221">
        <v>4512100</v>
      </c>
      <c r="L100" s="221">
        <v>0</v>
      </c>
      <c r="M100" s="222">
        <v>0</v>
      </c>
      <c r="N100" s="209"/>
      <c r="O100" s="209"/>
      <c r="P100" s="209"/>
      <c r="Q100" s="209"/>
      <c r="R100" s="209"/>
      <c r="S100" s="209"/>
      <c r="T100" s="209"/>
      <c r="U100" s="209"/>
      <c r="V100" s="209"/>
      <c r="W100" s="209"/>
      <c r="X100" s="209"/>
      <c r="Y100" s="209"/>
      <c r="Z100" s="209"/>
      <c r="AA100" s="209"/>
      <c r="AB100" s="209"/>
      <c r="AC100" s="209"/>
      <c r="AD100" s="206"/>
    </row>
    <row r="101" spans="1:30" ht="93">
      <c r="A101" s="188">
        <v>88</v>
      </c>
      <c r="B101" s="198" t="s">
        <v>736</v>
      </c>
      <c r="C101" s="198" t="s">
        <v>664</v>
      </c>
      <c r="D101" s="198" t="s">
        <v>811</v>
      </c>
      <c r="E101" s="198" t="s">
        <v>731</v>
      </c>
      <c r="F101" s="198" t="s">
        <v>167</v>
      </c>
      <c r="G101" s="198" t="s">
        <v>816</v>
      </c>
      <c r="H101" s="198" t="s">
        <v>806</v>
      </c>
      <c r="I101" s="198" t="s">
        <v>606</v>
      </c>
      <c r="J101" s="189" t="s">
        <v>1363</v>
      </c>
      <c r="K101" s="221">
        <v>4610300</v>
      </c>
      <c r="L101" s="221">
        <v>4736600</v>
      </c>
      <c r="M101" s="222">
        <v>1389400</v>
      </c>
      <c r="N101" s="209"/>
      <c r="O101" s="209"/>
      <c r="P101" s="209"/>
      <c r="Q101" s="209"/>
      <c r="R101" s="209"/>
      <c r="S101" s="209"/>
      <c r="T101" s="209"/>
      <c r="U101" s="209"/>
      <c r="V101" s="209"/>
      <c r="W101" s="209"/>
      <c r="X101" s="209"/>
      <c r="Y101" s="209"/>
      <c r="Z101" s="209"/>
      <c r="AA101" s="209"/>
      <c r="AB101" s="209"/>
      <c r="AC101" s="209"/>
      <c r="AD101" s="206"/>
    </row>
    <row r="102" spans="1:30" ht="75.75" customHeight="1">
      <c r="A102" s="188">
        <v>89</v>
      </c>
      <c r="B102" s="198" t="s">
        <v>736</v>
      </c>
      <c r="C102" s="198" t="s">
        <v>664</v>
      </c>
      <c r="D102" s="198" t="s">
        <v>811</v>
      </c>
      <c r="E102" s="198" t="s">
        <v>731</v>
      </c>
      <c r="F102" s="198" t="s">
        <v>398</v>
      </c>
      <c r="G102" s="198" t="s">
        <v>816</v>
      </c>
      <c r="H102" s="198" t="s">
        <v>806</v>
      </c>
      <c r="I102" s="198" t="s">
        <v>606</v>
      </c>
      <c r="J102" s="189" t="s">
        <v>1364</v>
      </c>
      <c r="K102" s="221">
        <v>285300</v>
      </c>
      <c r="L102" s="221">
        <v>285300</v>
      </c>
      <c r="M102" s="222">
        <v>82800</v>
      </c>
      <c r="N102" s="209"/>
      <c r="O102" s="209"/>
      <c r="P102" s="209"/>
      <c r="Q102" s="209"/>
      <c r="R102" s="209"/>
      <c r="S102" s="209"/>
      <c r="T102" s="209"/>
      <c r="U102" s="209"/>
      <c r="V102" s="209"/>
      <c r="W102" s="209"/>
      <c r="X102" s="209"/>
      <c r="Y102" s="209"/>
      <c r="Z102" s="209"/>
      <c r="AA102" s="209"/>
      <c r="AB102" s="209"/>
      <c r="AC102" s="209"/>
      <c r="AD102" s="206"/>
    </row>
    <row r="103" spans="1:30" ht="15">
      <c r="A103" s="188">
        <v>90</v>
      </c>
      <c r="B103" s="198" t="s">
        <v>736</v>
      </c>
      <c r="C103" s="198" t="s">
        <v>664</v>
      </c>
      <c r="D103" s="198" t="s">
        <v>811</v>
      </c>
      <c r="E103" s="198" t="s">
        <v>282</v>
      </c>
      <c r="F103" s="198" t="s">
        <v>835</v>
      </c>
      <c r="G103" s="198" t="s">
        <v>805</v>
      </c>
      <c r="H103" s="198" t="s">
        <v>806</v>
      </c>
      <c r="I103" s="198" t="s">
        <v>606</v>
      </c>
      <c r="J103" s="190" t="s">
        <v>890</v>
      </c>
      <c r="K103" s="221">
        <f>K104</f>
        <v>3874600</v>
      </c>
      <c r="L103" s="221">
        <f>L104</f>
        <v>3203900</v>
      </c>
      <c r="M103" s="222">
        <f>M104</f>
        <v>3123900</v>
      </c>
      <c r="N103" s="209"/>
      <c r="O103" s="209"/>
      <c r="P103" s="209"/>
      <c r="Q103" s="209"/>
      <c r="R103" s="209"/>
      <c r="S103" s="209"/>
      <c r="T103" s="209"/>
      <c r="U103" s="209"/>
      <c r="V103" s="209"/>
      <c r="W103" s="209"/>
      <c r="X103" s="209"/>
      <c r="Y103" s="209"/>
      <c r="Z103" s="209"/>
      <c r="AA103" s="209"/>
      <c r="AB103" s="209"/>
      <c r="AC103" s="209"/>
      <c r="AD103" s="206"/>
    </row>
    <row r="104" spans="1:30" ht="15">
      <c r="A104" s="188">
        <v>91</v>
      </c>
      <c r="B104" s="198" t="s">
        <v>736</v>
      </c>
      <c r="C104" s="198" t="s">
        <v>664</v>
      </c>
      <c r="D104" s="198" t="s">
        <v>811</v>
      </c>
      <c r="E104" s="198" t="s">
        <v>282</v>
      </c>
      <c r="F104" s="198" t="s">
        <v>835</v>
      </c>
      <c r="G104" s="198" t="s">
        <v>816</v>
      </c>
      <c r="H104" s="198" t="s">
        <v>806</v>
      </c>
      <c r="I104" s="198" t="s">
        <v>606</v>
      </c>
      <c r="J104" s="225" t="s">
        <v>363</v>
      </c>
      <c r="K104" s="221">
        <f>SUM(K105:K110)</f>
        <v>3874600</v>
      </c>
      <c r="L104" s="221">
        <f>SUM(L105:L110)</f>
        <v>3203900</v>
      </c>
      <c r="M104" s="222">
        <f>SUM(M105:M110)</f>
        <v>3123900</v>
      </c>
      <c r="N104" s="209"/>
      <c r="O104" s="209"/>
      <c r="P104" s="209"/>
      <c r="Q104" s="209"/>
      <c r="R104" s="209"/>
      <c r="S104" s="209"/>
      <c r="T104" s="209"/>
      <c r="U104" s="209"/>
      <c r="V104" s="209"/>
      <c r="W104" s="209"/>
      <c r="X104" s="209"/>
      <c r="Y104" s="209"/>
      <c r="Z104" s="209"/>
      <c r="AA104" s="209"/>
      <c r="AB104" s="209"/>
      <c r="AC104" s="209"/>
      <c r="AD104" s="206"/>
    </row>
    <row r="105" spans="1:30" ht="93">
      <c r="A105" s="188">
        <v>92</v>
      </c>
      <c r="B105" s="198" t="s">
        <v>736</v>
      </c>
      <c r="C105" s="198" t="s">
        <v>664</v>
      </c>
      <c r="D105" s="198" t="s">
        <v>811</v>
      </c>
      <c r="E105" s="198" t="s">
        <v>282</v>
      </c>
      <c r="F105" s="199" t="s">
        <v>835</v>
      </c>
      <c r="G105" s="199" t="s">
        <v>816</v>
      </c>
      <c r="H105" s="199" t="s">
        <v>1096</v>
      </c>
      <c r="I105" s="199" t="s">
        <v>606</v>
      </c>
      <c r="J105" s="226" t="s">
        <v>1365</v>
      </c>
      <c r="K105" s="223">
        <v>684900</v>
      </c>
      <c r="L105" s="221">
        <v>0</v>
      </c>
      <c r="M105" s="222">
        <v>0</v>
      </c>
      <c r="N105" s="209"/>
      <c r="O105" s="209"/>
      <c r="P105" s="209"/>
      <c r="Q105" s="209"/>
      <c r="R105" s="209"/>
      <c r="S105" s="209"/>
      <c r="T105" s="209"/>
      <c r="U105" s="209"/>
      <c r="V105" s="209"/>
      <c r="W105" s="209"/>
      <c r="X105" s="209"/>
      <c r="Y105" s="209"/>
      <c r="Z105" s="209"/>
      <c r="AA105" s="209"/>
      <c r="AB105" s="209"/>
      <c r="AC105" s="209"/>
      <c r="AD105" s="206"/>
    </row>
    <row r="106" spans="1:30" ht="62.25">
      <c r="A106" s="188">
        <v>93</v>
      </c>
      <c r="B106" s="198" t="s">
        <v>736</v>
      </c>
      <c r="C106" s="198" t="s">
        <v>664</v>
      </c>
      <c r="D106" s="198" t="s">
        <v>811</v>
      </c>
      <c r="E106" s="198" t="s">
        <v>282</v>
      </c>
      <c r="F106" s="198" t="s">
        <v>835</v>
      </c>
      <c r="G106" s="198" t="s">
        <v>816</v>
      </c>
      <c r="H106" s="198" t="s">
        <v>1045</v>
      </c>
      <c r="I106" s="198" t="s">
        <v>606</v>
      </c>
      <c r="J106" s="58" t="s">
        <v>1150</v>
      </c>
      <c r="K106" s="221">
        <v>0</v>
      </c>
      <c r="L106" s="221">
        <v>80000</v>
      </c>
      <c r="M106" s="222">
        <v>0</v>
      </c>
      <c r="N106" s="209"/>
      <c r="O106" s="209"/>
      <c r="P106" s="209"/>
      <c r="Q106" s="209"/>
      <c r="R106" s="209"/>
      <c r="S106" s="209"/>
      <c r="T106" s="209"/>
      <c r="U106" s="209"/>
      <c r="V106" s="209"/>
      <c r="W106" s="209"/>
      <c r="X106" s="209"/>
      <c r="Y106" s="209"/>
      <c r="Z106" s="209"/>
      <c r="AA106" s="209"/>
      <c r="AB106" s="209"/>
      <c r="AC106" s="209"/>
      <c r="AD106" s="206"/>
    </row>
    <row r="107" spans="1:30" ht="46.5">
      <c r="A107" s="188">
        <v>94</v>
      </c>
      <c r="B107" s="198" t="s">
        <v>736</v>
      </c>
      <c r="C107" s="198" t="s">
        <v>664</v>
      </c>
      <c r="D107" s="198" t="s">
        <v>811</v>
      </c>
      <c r="E107" s="198" t="s">
        <v>282</v>
      </c>
      <c r="F107" s="198" t="s">
        <v>835</v>
      </c>
      <c r="G107" s="198" t="s">
        <v>816</v>
      </c>
      <c r="H107" s="198" t="s">
        <v>836</v>
      </c>
      <c r="I107" s="198" t="s">
        <v>606</v>
      </c>
      <c r="J107" s="226" t="s">
        <v>1151</v>
      </c>
      <c r="K107" s="221">
        <v>266900</v>
      </c>
      <c r="L107" s="221">
        <v>201100</v>
      </c>
      <c r="M107" s="222">
        <v>201100</v>
      </c>
      <c r="N107" s="209"/>
      <c r="O107" s="209"/>
      <c r="P107" s="209"/>
      <c r="Q107" s="209"/>
      <c r="R107" s="209"/>
      <c r="S107" s="209"/>
      <c r="T107" s="209"/>
      <c r="U107" s="209"/>
      <c r="V107" s="209"/>
      <c r="W107" s="209"/>
      <c r="X107" s="209"/>
      <c r="Y107" s="209"/>
      <c r="Z107" s="209"/>
      <c r="AA107" s="209"/>
      <c r="AB107" s="209"/>
      <c r="AC107" s="209"/>
      <c r="AD107" s="206"/>
    </row>
    <row r="108" spans="1:30" ht="60" customHeight="1">
      <c r="A108" s="188">
        <v>95</v>
      </c>
      <c r="B108" s="198" t="s">
        <v>736</v>
      </c>
      <c r="C108" s="198" t="s">
        <v>664</v>
      </c>
      <c r="D108" s="198" t="s">
        <v>811</v>
      </c>
      <c r="E108" s="198" t="s">
        <v>282</v>
      </c>
      <c r="F108" s="198" t="s">
        <v>835</v>
      </c>
      <c r="G108" s="198" t="s">
        <v>816</v>
      </c>
      <c r="H108" s="198" t="s">
        <v>1001</v>
      </c>
      <c r="I108" s="198" t="s">
        <v>606</v>
      </c>
      <c r="J108" s="227" t="s">
        <v>1152</v>
      </c>
      <c r="K108" s="221">
        <v>295400</v>
      </c>
      <c r="L108" s="221">
        <v>295400</v>
      </c>
      <c r="M108" s="222">
        <v>295400</v>
      </c>
      <c r="N108" s="209"/>
      <c r="O108" s="209"/>
      <c r="P108" s="209"/>
      <c r="Q108" s="209"/>
      <c r="R108" s="209"/>
      <c r="S108" s="209"/>
      <c r="T108" s="209"/>
      <c r="U108" s="209"/>
      <c r="V108" s="209"/>
      <c r="W108" s="209"/>
      <c r="X108" s="209"/>
      <c r="Y108" s="209"/>
      <c r="Z108" s="209"/>
      <c r="AA108" s="209"/>
      <c r="AB108" s="209"/>
      <c r="AC108" s="209"/>
      <c r="AD108" s="206"/>
    </row>
    <row r="109" spans="1:30" ht="72" customHeight="1">
      <c r="A109" s="188">
        <v>96</v>
      </c>
      <c r="B109" s="198" t="s">
        <v>736</v>
      </c>
      <c r="C109" s="198" t="s">
        <v>664</v>
      </c>
      <c r="D109" s="198" t="s">
        <v>811</v>
      </c>
      <c r="E109" s="198" t="s">
        <v>282</v>
      </c>
      <c r="F109" s="198" t="s">
        <v>835</v>
      </c>
      <c r="G109" s="198" t="s">
        <v>816</v>
      </c>
      <c r="H109" s="198" t="s">
        <v>1002</v>
      </c>
      <c r="I109" s="198" t="s">
        <v>606</v>
      </c>
      <c r="J109" s="228" t="s">
        <v>1366</v>
      </c>
      <c r="K109" s="221">
        <v>1686000</v>
      </c>
      <c r="L109" s="221">
        <v>1686000</v>
      </c>
      <c r="M109" s="222">
        <v>1686000</v>
      </c>
      <c r="N109" s="209"/>
      <c r="O109" s="209"/>
      <c r="P109" s="209"/>
      <c r="Q109" s="209"/>
      <c r="R109" s="209"/>
      <c r="S109" s="209"/>
      <c r="T109" s="209"/>
      <c r="U109" s="209"/>
      <c r="V109" s="209"/>
      <c r="W109" s="209"/>
      <c r="X109" s="209"/>
      <c r="Y109" s="209"/>
      <c r="Z109" s="209"/>
      <c r="AA109" s="209"/>
      <c r="AB109" s="209"/>
      <c r="AC109" s="209"/>
      <c r="AD109" s="206"/>
    </row>
    <row r="110" spans="1:30" ht="54" customHeight="1">
      <c r="A110" s="188">
        <v>97</v>
      </c>
      <c r="B110" s="198" t="s">
        <v>736</v>
      </c>
      <c r="C110" s="198" t="s">
        <v>664</v>
      </c>
      <c r="D110" s="198" t="s">
        <v>811</v>
      </c>
      <c r="E110" s="198" t="s">
        <v>282</v>
      </c>
      <c r="F110" s="198" t="s">
        <v>835</v>
      </c>
      <c r="G110" s="198" t="s">
        <v>816</v>
      </c>
      <c r="H110" s="198" t="s">
        <v>1222</v>
      </c>
      <c r="I110" s="198" t="s">
        <v>606</v>
      </c>
      <c r="J110" s="228" t="s">
        <v>1223</v>
      </c>
      <c r="K110" s="221">
        <v>941400</v>
      </c>
      <c r="L110" s="221">
        <v>941400</v>
      </c>
      <c r="M110" s="222">
        <v>941400</v>
      </c>
      <c r="N110" s="209"/>
      <c r="O110" s="209"/>
      <c r="P110" s="209"/>
      <c r="Q110" s="209"/>
      <c r="R110" s="209"/>
      <c r="S110" s="209"/>
      <c r="T110" s="209"/>
      <c r="U110" s="209"/>
      <c r="V110" s="209"/>
      <c r="W110" s="209"/>
      <c r="X110" s="209"/>
      <c r="Y110" s="209"/>
      <c r="Z110" s="209"/>
      <c r="AA110" s="209"/>
      <c r="AB110" s="209"/>
      <c r="AC110" s="209"/>
      <c r="AD110" s="206"/>
    </row>
    <row r="111" spans="1:30" ht="46.5">
      <c r="A111" s="188">
        <v>98</v>
      </c>
      <c r="B111" s="198" t="s">
        <v>736</v>
      </c>
      <c r="C111" s="198" t="s">
        <v>664</v>
      </c>
      <c r="D111" s="198" t="s">
        <v>811</v>
      </c>
      <c r="E111" s="198" t="s">
        <v>283</v>
      </c>
      <c r="F111" s="198" t="s">
        <v>804</v>
      </c>
      <c r="G111" s="198" t="s">
        <v>805</v>
      </c>
      <c r="H111" s="198" t="s">
        <v>806</v>
      </c>
      <c r="I111" s="198" t="s">
        <v>606</v>
      </c>
      <c r="J111" s="228" t="s">
        <v>1367</v>
      </c>
      <c r="K111" s="221">
        <f>K112+K133+K135+K137</f>
        <v>279225400</v>
      </c>
      <c r="L111" s="221">
        <f>L112+L133+L135+L137</f>
        <v>275191100</v>
      </c>
      <c r="M111" s="222">
        <f>M112+M133+M135+M137</f>
        <v>274185300</v>
      </c>
      <c r="N111" s="209"/>
      <c r="O111" s="209"/>
      <c r="P111" s="209"/>
      <c r="Q111" s="209"/>
      <c r="R111" s="209"/>
      <c r="S111" s="209"/>
      <c r="T111" s="209"/>
      <c r="U111" s="209"/>
      <c r="V111" s="209"/>
      <c r="W111" s="209"/>
      <c r="X111" s="209"/>
      <c r="Y111" s="209"/>
      <c r="Z111" s="209"/>
      <c r="AA111" s="209"/>
      <c r="AB111" s="209"/>
      <c r="AC111" s="209"/>
      <c r="AD111" s="206"/>
    </row>
    <row r="112" spans="1:30" ht="46.5">
      <c r="A112" s="188">
        <v>99</v>
      </c>
      <c r="B112" s="198" t="s">
        <v>736</v>
      </c>
      <c r="C112" s="198" t="s">
        <v>664</v>
      </c>
      <c r="D112" s="198" t="s">
        <v>811</v>
      </c>
      <c r="E112" s="198" t="s">
        <v>283</v>
      </c>
      <c r="F112" s="198" t="s">
        <v>837</v>
      </c>
      <c r="G112" s="198" t="s">
        <v>805</v>
      </c>
      <c r="H112" s="198" t="s">
        <v>806</v>
      </c>
      <c r="I112" s="198" t="s">
        <v>606</v>
      </c>
      <c r="J112" s="228" t="s">
        <v>838</v>
      </c>
      <c r="K112" s="221">
        <f>K113</f>
        <v>276646100</v>
      </c>
      <c r="L112" s="221">
        <f>L113</f>
        <v>272565800</v>
      </c>
      <c r="M112" s="222">
        <f>M113</f>
        <v>272565800</v>
      </c>
      <c r="N112" s="209"/>
      <c r="O112" s="209"/>
      <c r="P112" s="209"/>
      <c r="Q112" s="209"/>
      <c r="R112" s="209"/>
      <c r="S112" s="209"/>
      <c r="T112" s="209"/>
      <c r="U112" s="209"/>
      <c r="V112" s="209"/>
      <c r="W112" s="209"/>
      <c r="X112" s="209"/>
      <c r="Y112" s="209"/>
      <c r="Z112" s="209"/>
      <c r="AA112" s="209"/>
      <c r="AB112" s="209"/>
      <c r="AC112" s="209"/>
      <c r="AD112" s="206"/>
    </row>
    <row r="113" spans="1:30" ht="62.25">
      <c r="A113" s="188">
        <v>100</v>
      </c>
      <c r="B113" s="198" t="s">
        <v>736</v>
      </c>
      <c r="C113" s="198" t="s">
        <v>664</v>
      </c>
      <c r="D113" s="198" t="s">
        <v>811</v>
      </c>
      <c r="E113" s="198" t="s">
        <v>283</v>
      </c>
      <c r="F113" s="198" t="s">
        <v>837</v>
      </c>
      <c r="G113" s="198" t="s">
        <v>816</v>
      </c>
      <c r="H113" s="198" t="s">
        <v>806</v>
      </c>
      <c r="I113" s="198" t="s">
        <v>606</v>
      </c>
      <c r="J113" s="228" t="s">
        <v>1368</v>
      </c>
      <c r="K113" s="221">
        <f>SUM(K114:K132)</f>
        <v>276646100</v>
      </c>
      <c r="L113" s="221">
        <f>SUM(L114:L132)</f>
        <v>272565800</v>
      </c>
      <c r="M113" s="222">
        <f>SUM(M114:M132)</f>
        <v>272565800</v>
      </c>
      <c r="N113" s="209"/>
      <c r="O113" s="209"/>
      <c r="P113" s="209"/>
      <c r="Q113" s="209"/>
      <c r="R113" s="209"/>
      <c r="S113" s="209"/>
      <c r="T113" s="209"/>
      <c r="U113" s="209"/>
      <c r="V113" s="209"/>
      <c r="W113" s="209"/>
      <c r="X113" s="209"/>
      <c r="Y113" s="209"/>
      <c r="Z113" s="209"/>
      <c r="AA113" s="209"/>
      <c r="AB113" s="209"/>
      <c r="AC113" s="209"/>
      <c r="AD113" s="206"/>
    </row>
    <row r="114" spans="1:30" ht="96" customHeight="1">
      <c r="A114" s="188">
        <v>101</v>
      </c>
      <c r="B114" s="199" t="s">
        <v>736</v>
      </c>
      <c r="C114" s="199" t="s">
        <v>664</v>
      </c>
      <c r="D114" s="199" t="s">
        <v>811</v>
      </c>
      <c r="E114" s="199" t="s">
        <v>283</v>
      </c>
      <c r="F114" s="199" t="s">
        <v>837</v>
      </c>
      <c r="G114" s="199" t="s">
        <v>816</v>
      </c>
      <c r="H114" s="199" t="s">
        <v>1046</v>
      </c>
      <c r="I114" s="198" t="s">
        <v>606</v>
      </c>
      <c r="J114" s="229" t="s">
        <v>1153</v>
      </c>
      <c r="K114" s="221">
        <v>871300</v>
      </c>
      <c r="L114" s="221">
        <v>871300</v>
      </c>
      <c r="M114" s="222">
        <v>871300</v>
      </c>
      <c r="N114" s="209"/>
      <c r="O114" s="209"/>
      <c r="P114" s="209"/>
      <c r="Q114" s="209"/>
      <c r="R114" s="209"/>
      <c r="S114" s="209"/>
      <c r="T114" s="209"/>
      <c r="U114" s="209"/>
      <c r="V114" s="209"/>
      <c r="W114" s="209"/>
      <c r="X114" s="209"/>
      <c r="Y114" s="209"/>
      <c r="Z114" s="209"/>
      <c r="AA114" s="209"/>
      <c r="AB114" s="209"/>
      <c r="AC114" s="209"/>
      <c r="AD114" s="206"/>
    </row>
    <row r="115" spans="1:30" ht="259.5" customHeight="1">
      <c r="A115" s="188">
        <v>102</v>
      </c>
      <c r="B115" s="198" t="s">
        <v>736</v>
      </c>
      <c r="C115" s="198" t="s">
        <v>664</v>
      </c>
      <c r="D115" s="198" t="s">
        <v>811</v>
      </c>
      <c r="E115" s="198" t="s">
        <v>283</v>
      </c>
      <c r="F115" s="198" t="s">
        <v>837</v>
      </c>
      <c r="G115" s="198" t="s">
        <v>816</v>
      </c>
      <c r="H115" s="198" t="s">
        <v>853</v>
      </c>
      <c r="I115" s="198" t="s">
        <v>606</v>
      </c>
      <c r="J115" s="187" t="s">
        <v>1154</v>
      </c>
      <c r="K115" s="221">
        <v>24760900</v>
      </c>
      <c r="L115" s="221">
        <v>24760900</v>
      </c>
      <c r="M115" s="222">
        <v>24760900</v>
      </c>
      <c r="N115" s="209"/>
      <c r="O115" s="209"/>
      <c r="P115" s="209"/>
      <c r="Q115" s="209"/>
      <c r="R115" s="209"/>
      <c r="S115" s="209"/>
      <c r="T115" s="209"/>
      <c r="U115" s="209"/>
      <c r="V115" s="209"/>
      <c r="W115" s="209"/>
      <c r="X115" s="209"/>
      <c r="Y115" s="209"/>
      <c r="Z115" s="209"/>
      <c r="AA115" s="209"/>
      <c r="AB115" s="209"/>
      <c r="AC115" s="209"/>
      <c r="AD115" s="206"/>
    </row>
    <row r="116" spans="1:30" ht="260.25" customHeight="1">
      <c r="A116" s="188">
        <v>103</v>
      </c>
      <c r="B116" s="198" t="s">
        <v>736</v>
      </c>
      <c r="C116" s="198" t="s">
        <v>664</v>
      </c>
      <c r="D116" s="198" t="s">
        <v>811</v>
      </c>
      <c r="E116" s="198" t="s">
        <v>283</v>
      </c>
      <c r="F116" s="198" t="s">
        <v>837</v>
      </c>
      <c r="G116" s="198" t="s">
        <v>816</v>
      </c>
      <c r="H116" s="198" t="s">
        <v>854</v>
      </c>
      <c r="I116" s="198" t="s">
        <v>606</v>
      </c>
      <c r="J116" s="227" t="s">
        <v>1155</v>
      </c>
      <c r="K116" s="221">
        <v>32215000</v>
      </c>
      <c r="L116" s="221">
        <v>32215000</v>
      </c>
      <c r="M116" s="222">
        <v>32215000</v>
      </c>
      <c r="N116" s="209"/>
      <c r="O116" s="209"/>
      <c r="P116" s="209"/>
      <c r="Q116" s="209"/>
      <c r="R116" s="209"/>
      <c r="S116" s="209"/>
      <c r="T116" s="209"/>
      <c r="U116" s="209"/>
      <c r="V116" s="209"/>
      <c r="W116" s="209"/>
      <c r="X116" s="209"/>
      <c r="Y116" s="209"/>
      <c r="Z116" s="209"/>
      <c r="AA116" s="209"/>
      <c r="AB116" s="209"/>
      <c r="AC116" s="209"/>
      <c r="AD116" s="206"/>
    </row>
    <row r="117" spans="1:30" ht="124.5">
      <c r="A117" s="188">
        <v>104</v>
      </c>
      <c r="B117" s="198" t="s">
        <v>736</v>
      </c>
      <c r="C117" s="198" t="s">
        <v>664</v>
      </c>
      <c r="D117" s="198" t="s">
        <v>811</v>
      </c>
      <c r="E117" s="198" t="s">
        <v>283</v>
      </c>
      <c r="F117" s="198" t="s">
        <v>837</v>
      </c>
      <c r="G117" s="198" t="s">
        <v>816</v>
      </c>
      <c r="H117" s="198" t="s">
        <v>839</v>
      </c>
      <c r="I117" s="198" t="s">
        <v>606</v>
      </c>
      <c r="J117" s="227" t="s">
        <v>1156</v>
      </c>
      <c r="K117" s="221">
        <v>83500</v>
      </c>
      <c r="L117" s="221">
        <v>83500</v>
      </c>
      <c r="M117" s="222">
        <v>83500</v>
      </c>
      <c r="N117" s="209"/>
      <c r="O117" s="209"/>
      <c r="P117" s="209"/>
      <c r="Q117" s="209"/>
      <c r="R117" s="209"/>
      <c r="S117" s="209"/>
      <c r="T117" s="209"/>
      <c r="U117" s="209"/>
      <c r="V117" s="209"/>
      <c r="W117" s="209"/>
      <c r="X117" s="209"/>
      <c r="Y117" s="209"/>
      <c r="Z117" s="209"/>
      <c r="AA117" s="209"/>
      <c r="AB117" s="209"/>
      <c r="AC117" s="209"/>
      <c r="AD117" s="206"/>
    </row>
    <row r="118" spans="1:30" ht="78">
      <c r="A118" s="188">
        <v>105</v>
      </c>
      <c r="B118" s="198" t="s">
        <v>736</v>
      </c>
      <c r="C118" s="198" t="s">
        <v>664</v>
      </c>
      <c r="D118" s="198" t="s">
        <v>811</v>
      </c>
      <c r="E118" s="198" t="s">
        <v>283</v>
      </c>
      <c r="F118" s="198" t="s">
        <v>837</v>
      </c>
      <c r="G118" s="198" t="s">
        <v>816</v>
      </c>
      <c r="H118" s="198" t="s">
        <v>840</v>
      </c>
      <c r="I118" s="198" t="s">
        <v>606</v>
      </c>
      <c r="J118" s="224" t="s">
        <v>1369</v>
      </c>
      <c r="K118" s="221">
        <v>54800</v>
      </c>
      <c r="L118" s="221">
        <v>54800</v>
      </c>
      <c r="M118" s="222">
        <v>54800</v>
      </c>
      <c r="N118" s="209"/>
      <c r="O118" s="209"/>
      <c r="P118" s="209"/>
      <c r="Q118" s="209"/>
      <c r="R118" s="209"/>
      <c r="S118" s="209"/>
      <c r="T118" s="209"/>
      <c r="U118" s="209"/>
      <c r="V118" s="209"/>
      <c r="W118" s="209"/>
      <c r="X118" s="209"/>
      <c r="Y118" s="209"/>
      <c r="Z118" s="209"/>
      <c r="AA118" s="209"/>
      <c r="AB118" s="209"/>
      <c r="AC118" s="209"/>
      <c r="AD118" s="206"/>
    </row>
    <row r="119" spans="1:30" ht="78">
      <c r="A119" s="188">
        <v>106</v>
      </c>
      <c r="B119" s="198" t="s">
        <v>736</v>
      </c>
      <c r="C119" s="198" t="s">
        <v>664</v>
      </c>
      <c r="D119" s="198" t="s">
        <v>811</v>
      </c>
      <c r="E119" s="198" t="s">
        <v>283</v>
      </c>
      <c r="F119" s="198" t="s">
        <v>837</v>
      </c>
      <c r="G119" s="198" t="s">
        <v>816</v>
      </c>
      <c r="H119" s="198" t="s">
        <v>841</v>
      </c>
      <c r="I119" s="198" t="s">
        <v>606</v>
      </c>
      <c r="J119" s="224" t="s">
        <v>1157</v>
      </c>
      <c r="K119" s="221">
        <v>2637600</v>
      </c>
      <c r="L119" s="221">
        <v>2637600</v>
      </c>
      <c r="M119" s="222">
        <v>2637600</v>
      </c>
      <c r="N119" s="209"/>
      <c r="O119" s="209"/>
      <c r="P119" s="209"/>
      <c r="Q119" s="209"/>
      <c r="R119" s="209"/>
      <c r="S119" s="209"/>
      <c r="T119" s="209"/>
      <c r="U119" s="209"/>
      <c r="V119" s="209"/>
      <c r="W119" s="209"/>
      <c r="X119" s="209"/>
      <c r="Y119" s="209"/>
      <c r="Z119" s="209"/>
      <c r="AA119" s="209"/>
      <c r="AB119" s="209"/>
      <c r="AC119" s="209"/>
      <c r="AD119" s="206"/>
    </row>
    <row r="120" spans="1:30" ht="93">
      <c r="A120" s="188">
        <v>107</v>
      </c>
      <c r="B120" s="198" t="s">
        <v>736</v>
      </c>
      <c r="C120" s="198" t="s">
        <v>664</v>
      </c>
      <c r="D120" s="198" t="s">
        <v>811</v>
      </c>
      <c r="E120" s="198" t="s">
        <v>283</v>
      </c>
      <c r="F120" s="198" t="s">
        <v>837</v>
      </c>
      <c r="G120" s="198" t="s">
        <v>816</v>
      </c>
      <c r="H120" s="198" t="s">
        <v>842</v>
      </c>
      <c r="I120" s="198" t="s">
        <v>606</v>
      </c>
      <c r="J120" s="227" t="s">
        <v>1370</v>
      </c>
      <c r="K120" s="221">
        <v>628200</v>
      </c>
      <c r="L120" s="221">
        <v>425900</v>
      </c>
      <c r="M120" s="222">
        <v>425900</v>
      </c>
      <c r="N120" s="209"/>
      <c r="O120" s="209"/>
      <c r="P120" s="209"/>
      <c r="Q120" s="209"/>
      <c r="R120" s="209"/>
      <c r="S120" s="209"/>
      <c r="T120" s="209"/>
      <c r="U120" s="209"/>
      <c r="V120" s="209"/>
      <c r="W120" s="209"/>
      <c r="X120" s="209"/>
      <c r="Y120" s="209"/>
      <c r="Z120" s="209"/>
      <c r="AA120" s="209"/>
      <c r="AB120" s="209"/>
      <c r="AC120" s="209"/>
      <c r="AD120" s="206"/>
    </row>
    <row r="121" spans="1:30" ht="78">
      <c r="A121" s="188">
        <v>108</v>
      </c>
      <c r="B121" s="198" t="s">
        <v>736</v>
      </c>
      <c r="C121" s="198" t="s">
        <v>664</v>
      </c>
      <c r="D121" s="198" t="s">
        <v>811</v>
      </c>
      <c r="E121" s="198" t="s">
        <v>283</v>
      </c>
      <c r="F121" s="198" t="s">
        <v>837</v>
      </c>
      <c r="G121" s="198" t="s">
        <v>816</v>
      </c>
      <c r="H121" s="198" t="s">
        <v>843</v>
      </c>
      <c r="I121" s="198" t="s">
        <v>606</v>
      </c>
      <c r="J121" s="227" t="s">
        <v>1158</v>
      </c>
      <c r="K121" s="221">
        <v>54000</v>
      </c>
      <c r="L121" s="221">
        <v>54000</v>
      </c>
      <c r="M121" s="222">
        <v>54000</v>
      </c>
      <c r="N121" s="209"/>
      <c r="O121" s="209"/>
      <c r="P121" s="209"/>
      <c r="Q121" s="209"/>
      <c r="R121" s="209"/>
      <c r="S121" s="209"/>
      <c r="T121" s="209"/>
      <c r="U121" s="209"/>
      <c r="V121" s="209"/>
      <c r="W121" s="209"/>
      <c r="X121" s="209"/>
      <c r="Y121" s="209"/>
      <c r="Z121" s="209"/>
      <c r="AA121" s="209"/>
      <c r="AB121" s="209"/>
      <c r="AC121" s="209"/>
      <c r="AD121" s="206"/>
    </row>
    <row r="122" spans="1:30" ht="103.5" customHeight="1">
      <c r="A122" s="188">
        <v>109</v>
      </c>
      <c r="B122" s="198" t="s">
        <v>736</v>
      </c>
      <c r="C122" s="198" t="s">
        <v>664</v>
      </c>
      <c r="D122" s="198" t="s">
        <v>811</v>
      </c>
      <c r="E122" s="198" t="s">
        <v>283</v>
      </c>
      <c r="F122" s="198" t="s">
        <v>837</v>
      </c>
      <c r="G122" s="198" t="s">
        <v>816</v>
      </c>
      <c r="H122" s="198" t="s">
        <v>844</v>
      </c>
      <c r="I122" s="198" t="s">
        <v>606</v>
      </c>
      <c r="J122" s="227" t="s">
        <v>1371</v>
      </c>
      <c r="K122" s="221">
        <v>2170700</v>
      </c>
      <c r="L122" s="221">
        <v>2170700</v>
      </c>
      <c r="M122" s="222">
        <v>2170700</v>
      </c>
      <c r="N122" s="209"/>
      <c r="O122" s="209"/>
      <c r="P122" s="209"/>
      <c r="Q122" s="209"/>
      <c r="R122" s="209"/>
      <c r="S122" s="209"/>
      <c r="T122" s="209"/>
      <c r="U122" s="209"/>
      <c r="V122" s="209"/>
      <c r="W122" s="209"/>
      <c r="X122" s="209"/>
      <c r="Y122" s="209"/>
      <c r="Z122" s="209"/>
      <c r="AA122" s="209"/>
      <c r="AB122" s="209"/>
      <c r="AC122" s="209"/>
      <c r="AD122" s="206"/>
    </row>
    <row r="123" spans="1:30" ht="171">
      <c r="A123" s="188">
        <v>110</v>
      </c>
      <c r="B123" s="198" t="s">
        <v>736</v>
      </c>
      <c r="C123" s="198" t="s">
        <v>664</v>
      </c>
      <c r="D123" s="198" t="s">
        <v>811</v>
      </c>
      <c r="E123" s="198" t="s">
        <v>283</v>
      </c>
      <c r="F123" s="198" t="s">
        <v>837</v>
      </c>
      <c r="G123" s="198" t="s">
        <v>816</v>
      </c>
      <c r="H123" s="198" t="s">
        <v>845</v>
      </c>
      <c r="I123" s="198"/>
      <c r="J123" s="227" t="s">
        <v>1159</v>
      </c>
      <c r="K123" s="221">
        <v>151200</v>
      </c>
      <c r="L123" s="221">
        <v>151200</v>
      </c>
      <c r="M123" s="222">
        <v>151200</v>
      </c>
      <c r="N123" s="209"/>
      <c r="O123" s="209"/>
      <c r="P123" s="209"/>
      <c r="Q123" s="209"/>
      <c r="R123" s="209"/>
      <c r="S123" s="209"/>
      <c r="T123" s="209"/>
      <c r="U123" s="209"/>
      <c r="V123" s="209"/>
      <c r="W123" s="209"/>
      <c r="X123" s="209"/>
      <c r="Y123" s="209"/>
      <c r="Z123" s="209"/>
      <c r="AA123" s="209"/>
      <c r="AB123" s="209"/>
      <c r="AC123" s="209"/>
      <c r="AD123" s="206"/>
    </row>
    <row r="124" spans="1:30" ht="249">
      <c r="A124" s="188">
        <v>111</v>
      </c>
      <c r="B124" s="198" t="s">
        <v>736</v>
      </c>
      <c r="C124" s="198" t="s">
        <v>664</v>
      </c>
      <c r="D124" s="198" t="s">
        <v>811</v>
      </c>
      <c r="E124" s="198" t="s">
        <v>283</v>
      </c>
      <c r="F124" s="198" t="s">
        <v>837</v>
      </c>
      <c r="G124" s="198" t="s">
        <v>816</v>
      </c>
      <c r="H124" s="198" t="s">
        <v>846</v>
      </c>
      <c r="I124" s="198" t="s">
        <v>606</v>
      </c>
      <c r="J124" s="224" t="s">
        <v>1372</v>
      </c>
      <c r="K124" s="221">
        <v>140948400</v>
      </c>
      <c r="L124" s="221">
        <v>140948400</v>
      </c>
      <c r="M124" s="222">
        <v>140948400</v>
      </c>
      <c r="N124" s="209"/>
      <c r="O124" s="209"/>
      <c r="P124" s="209"/>
      <c r="Q124" s="209"/>
      <c r="R124" s="209"/>
      <c r="S124" s="209"/>
      <c r="T124" s="209"/>
      <c r="U124" s="209"/>
      <c r="V124" s="209"/>
      <c r="W124" s="209"/>
      <c r="X124" s="209"/>
      <c r="Y124" s="209"/>
      <c r="Z124" s="209"/>
      <c r="AA124" s="209"/>
      <c r="AB124" s="209"/>
      <c r="AC124" s="209"/>
      <c r="AD124" s="206"/>
    </row>
    <row r="125" spans="1:30" ht="108.75">
      <c r="A125" s="188">
        <v>112</v>
      </c>
      <c r="B125" s="198" t="s">
        <v>736</v>
      </c>
      <c r="C125" s="198" t="s">
        <v>664</v>
      </c>
      <c r="D125" s="198" t="s">
        <v>811</v>
      </c>
      <c r="E125" s="198" t="s">
        <v>283</v>
      </c>
      <c r="F125" s="198" t="s">
        <v>837</v>
      </c>
      <c r="G125" s="198" t="s">
        <v>816</v>
      </c>
      <c r="H125" s="198" t="s">
        <v>847</v>
      </c>
      <c r="I125" s="198" t="s">
        <v>606</v>
      </c>
      <c r="J125" s="224" t="s">
        <v>1373</v>
      </c>
      <c r="K125" s="221">
        <v>7127100</v>
      </c>
      <c r="L125" s="221">
        <v>7050400</v>
      </c>
      <c r="M125" s="222">
        <v>7050400</v>
      </c>
      <c r="N125" s="209"/>
      <c r="O125" s="209"/>
      <c r="P125" s="209"/>
      <c r="Q125" s="209"/>
      <c r="R125" s="209"/>
      <c r="S125" s="209"/>
      <c r="T125" s="209"/>
      <c r="U125" s="209"/>
      <c r="V125" s="209"/>
      <c r="W125" s="209"/>
      <c r="X125" s="209"/>
      <c r="Y125" s="209"/>
      <c r="Z125" s="209"/>
      <c r="AA125" s="209"/>
      <c r="AB125" s="209"/>
      <c r="AC125" s="209"/>
      <c r="AD125" s="206"/>
    </row>
    <row r="126" spans="1:30" ht="78">
      <c r="A126" s="188">
        <v>113</v>
      </c>
      <c r="B126" s="198" t="s">
        <v>736</v>
      </c>
      <c r="C126" s="198" t="s">
        <v>664</v>
      </c>
      <c r="D126" s="198" t="s">
        <v>811</v>
      </c>
      <c r="E126" s="198" t="s">
        <v>283</v>
      </c>
      <c r="F126" s="198" t="s">
        <v>837</v>
      </c>
      <c r="G126" s="198" t="s">
        <v>816</v>
      </c>
      <c r="H126" s="198" t="s">
        <v>848</v>
      </c>
      <c r="I126" s="198" t="s">
        <v>606</v>
      </c>
      <c r="J126" s="224" t="s">
        <v>1197</v>
      </c>
      <c r="K126" s="221">
        <v>9041800</v>
      </c>
      <c r="L126" s="221">
        <v>9041800</v>
      </c>
      <c r="M126" s="222">
        <v>9041800</v>
      </c>
      <c r="N126" s="209"/>
      <c r="O126" s="209"/>
      <c r="P126" s="209"/>
      <c r="Q126" s="209"/>
      <c r="R126" s="209"/>
      <c r="S126" s="209"/>
      <c r="T126" s="209"/>
      <c r="U126" s="209"/>
      <c r="V126" s="209"/>
      <c r="W126" s="209"/>
      <c r="X126" s="209"/>
      <c r="Y126" s="209"/>
      <c r="Z126" s="209"/>
      <c r="AA126" s="209"/>
      <c r="AB126" s="209"/>
      <c r="AC126" s="209"/>
      <c r="AD126" s="206"/>
    </row>
    <row r="127" spans="1:30" ht="156">
      <c r="A127" s="188">
        <v>114</v>
      </c>
      <c r="B127" s="198" t="s">
        <v>736</v>
      </c>
      <c r="C127" s="198" t="s">
        <v>664</v>
      </c>
      <c r="D127" s="198" t="s">
        <v>811</v>
      </c>
      <c r="E127" s="198" t="s">
        <v>283</v>
      </c>
      <c r="F127" s="198" t="s">
        <v>837</v>
      </c>
      <c r="G127" s="198" t="s">
        <v>816</v>
      </c>
      <c r="H127" s="198" t="s">
        <v>1374</v>
      </c>
      <c r="I127" s="198" t="s">
        <v>606</v>
      </c>
      <c r="J127" s="224" t="s">
        <v>1375</v>
      </c>
      <c r="K127" s="221">
        <v>2656600</v>
      </c>
      <c r="L127" s="221">
        <v>2656600</v>
      </c>
      <c r="M127" s="222">
        <v>2656600</v>
      </c>
      <c r="N127" s="209"/>
      <c r="O127" s="209"/>
      <c r="P127" s="209"/>
      <c r="Q127" s="209"/>
      <c r="R127" s="209"/>
      <c r="S127" s="209"/>
      <c r="T127" s="209"/>
      <c r="U127" s="209"/>
      <c r="V127" s="209"/>
      <c r="W127" s="209"/>
      <c r="X127" s="209"/>
      <c r="Y127" s="209"/>
      <c r="Z127" s="209"/>
      <c r="AA127" s="209"/>
      <c r="AB127" s="209"/>
      <c r="AC127" s="209"/>
      <c r="AD127" s="206"/>
    </row>
    <row r="128" spans="1:30" ht="249">
      <c r="A128" s="188">
        <v>115</v>
      </c>
      <c r="B128" s="198" t="s">
        <v>736</v>
      </c>
      <c r="C128" s="198" t="s">
        <v>664</v>
      </c>
      <c r="D128" s="198" t="s">
        <v>811</v>
      </c>
      <c r="E128" s="198" t="s">
        <v>283</v>
      </c>
      <c r="F128" s="198" t="s">
        <v>837</v>
      </c>
      <c r="G128" s="198" t="s">
        <v>816</v>
      </c>
      <c r="H128" s="198" t="s">
        <v>849</v>
      </c>
      <c r="I128" s="198" t="s">
        <v>606</v>
      </c>
      <c r="J128" s="227" t="s">
        <v>1160</v>
      </c>
      <c r="K128" s="221">
        <v>30352000</v>
      </c>
      <c r="L128" s="221">
        <v>30352000</v>
      </c>
      <c r="M128" s="222">
        <v>30352000</v>
      </c>
      <c r="N128" s="209"/>
      <c r="O128" s="209"/>
      <c r="P128" s="209"/>
      <c r="Q128" s="209"/>
      <c r="R128" s="209"/>
      <c r="S128" s="209"/>
      <c r="T128" s="209"/>
      <c r="U128" s="209"/>
      <c r="V128" s="209"/>
      <c r="W128" s="209"/>
      <c r="X128" s="209"/>
      <c r="Y128" s="209"/>
      <c r="Z128" s="209"/>
      <c r="AA128" s="209"/>
      <c r="AB128" s="209"/>
      <c r="AC128" s="209"/>
      <c r="AD128" s="206"/>
    </row>
    <row r="129" spans="1:30" ht="105" customHeight="1">
      <c r="A129" s="188">
        <v>116</v>
      </c>
      <c r="B129" s="198" t="s">
        <v>736</v>
      </c>
      <c r="C129" s="198" t="s">
        <v>664</v>
      </c>
      <c r="D129" s="198" t="s">
        <v>811</v>
      </c>
      <c r="E129" s="198" t="s">
        <v>283</v>
      </c>
      <c r="F129" s="198" t="s">
        <v>837</v>
      </c>
      <c r="G129" s="198" t="s">
        <v>816</v>
      </c>
      <c r="H129" s="198" t="s">
        <v>850</v>
      </c>
      <c r="I129" s="198" t="s">
        <v>606</v>
      </c>
      <c r="J129" s="224" t="s">
        <v>1376</v>
      </c>
      <c r="K129" s="221">
        <v>19006300</v>
      </c>
      <c r="L129" s="221">
        <v>15205000</v>
      </c>
      <c r="M129" s="222">
        <v>15205000</v>
      </c>
      <c r="N129" s="209"/>
      <c r="O129" s="209"/>
      <c r="P129" s="209"/>
      <c r="Q129" s="209"/>
      <c r="R129" s="209"/>
      <c r="S129" s="209"/>
      <c r="T129" s="209"/>
      <c r="U129" s="209"/>
      <c r="V129" s="209"/>
      <c r="W129" s="209"/>
      <c r="X129" s="209"/>
      <c r="Y129" s="209"/>
      <c r="Z129" s="209"/>
      <c r="AA129" s="209"/>
      <c r="AB129" s="209"/>
      <c r="AC129" s="209"/>
      <c r="AD129" s="206"/>
    </row>
    <row r="130" spans="1:30" ht="108.75">
      <c r="A130" s="188">
        <v>117</v>
      </c>
      <c r="B130" s="198" t="s">
        <v>736</v>
      </c>
      <c r="C130" s="198" t="s">
        <v>664</v>
      </c>
      <c r="D130" s="198" t="s">
        <v>811</v>
      </c>
      <c r="E130" s="198" t="s">
        <v>283</v>
      </c>
      <c r="F130" s="198" t="s">
        <v>837</v>
      </c>
      <c r="G130" s="198" t="s">
        <v>816</v>
      </c>
      <c r="H130" s="198" t="s">
        <v>851</v>
      </c>
      <c r="I130" s="198" t="s">
        <v>606</v>
      </c>
      <c r="J130" s="28" t="s">
        <v>1161</v>
      </c>
      <c r="K130" s="221">
        <v>866000</v>
      </c>
      <c r="L130" s="221">
        <v>866000</v>
      </c>
      <c r="M130" s="222">
        <v>866000</v>
      </c>
      <c r="N130" s="209"/>
      <c r="O130" s="209"/>
      <c r="P130" s="209"/>
      <c r="Q130" s="209"/>
      <c r="R130" s="209"/>
      <c r="S130" s="209"/>
      <c r="T130" s="209"/>
      <c r="U130" s="209"/>
      <c r="V130" s="209"/>
      <c r="W130" s="209"/>
      <c r="X130" s="209"/>
      <c r="Y130" s="209"/>
      <c r="Z130" s="209"/>
      <c r="AA130" s="209"/>
      <c r="AB130" s="209"/>
      <c r="AC130" s="209"/>
      <c r="AD130" s="206"/>
    </row>
    <row r="131" spans="1:30" ht="78">
      <c r="A131" s="188">
        <v>118</v>
      </c>
      <c r="B131" s="198" t="s">
        <v>736</v>
      </c>
      <c r="C131" s="198" t="s">
        <v>664</v>
      </c>
      <c r="D131" s="198" t="s">
        <v>811</v>
      </c>
      <c r="E131" s="198" t="s">
        <v>283</v>
      </c>
      <c r="F131" s="198" t="s">
        <v>837</v>
      </c>
      <c r="G131" s="198" t="s">
        <v>816</v>
      </c>
      <c r="H131" s="198" t="s">
        <v>892</v>
      </c>
      <c r="I131" s="198" t="s">
        <v>606</v>
      </c>
      <c r="J131" s="28" t="s">
        <v>1377</v>
      </c>
      <c r="K131" s="221">
        <v>3010800</v>
      </c>
      <c r="L131" s="221">
        <v>3010800</v>
      </c>
      <c r="M131" s="222">
        <v>3010800</v>
      </c>
      <c r="N131" s="209"/>
      <c r="O131" s="209"/>
      <c r="P131" s="209"/>
      <c r="Q131" s="209"/>
      <c r="R131" s="209"/>
      <c r="S131" s="209"/>
      <c r="T131" s="209"/>
      <c r="U131" s="209"/>
      <c r="V131" s="209"/>
      <c r="W131" s="209"/>
      <c r="X131" s="209"/>
      <c r="Y131" s="209"/>
      <c r="Z131" s="209"/>
      <c r="AA131" s="209"/>
      <c r="AB131" s="209"/>
      <c r="AC131" s="209"/>
      <c r="AD131" s="206"/>
    </row>
    <row r="132" spans="1:30" ht="171" customHeight="1">
      <c r="A132" s="188">
        <v>119</v>
      </c>
      <c r="B132" s="198" t="s">
        <v>736</v>
      </c>
      <c r="C132" s="198" t="s">
        <v>664</v>
      </c>
      <c r="D132" s="198" t="s">
        <v>811</v>
      </c>
      <c r="E132" s="198" t="s">
        <v>283</v>
      </c>
      <c r="F132" s="198" t="s">
        <v>837</v>
      </c>
      <c r="G132" s="198" t="s">
        <v>816</v>
      </c>
      <c r="H132" s="198" t="s">
        <v>1224</v>
      </c>
      <c r="I132" s="198" t="s">
        <v>606</v>
      </c>
      <c r="J132" s="28" t="s">
        <v>1225</v>
      </c>
      <c r="K132" s="221">
        <v>9900</v>
      </c>
      <c r="L132" s="221">
        <v>9900</v>
      </c>
      <c r="M132" s="222">
        <v>9900</v>
      </c>
      <c r="N132" s="209"/>
      <c r="O132" s="209"/>
      <c r="P132" s="209"/>
      <c r="Q132" s="209"/>
      <c r="R132" s="209"/>
      <c r="S132" s="209"/>
      <c r="T132" s="209"/>
      <c r="U132" s="209"/>
      <c r="V132" s="209"/>
      <c r="W132" s="209"/>
      <c r="X132" s="209"/>
      <c r="Y132" s="209"/>
      <c r="Z132" s="209"/>
      <c r="AA132" s="209"/>
      <c r="AB132" s="209"/>
      <c r="AC132" s="209"/>
      <c r="AD132" s="206"/>
    </row>
    <row r="133" spans="1:30" ht="87" customHeight="1">
      <c r="A133" s="188">
        <v>120</v>
      </c>
      <c r="B133" s="198" t="s">
        <v>736</v>
      </c>
      <c r="C133" s="198" t="s">
        <v>664</v>
      </c>
      <c r="D133" s="198" t="s">
        <v>811</v>
      </c>
      <c r="E133" s="198" t="s">
        <v>283</v>
      </c>
      <c r="F133" s="198" t="s">
        <v>852</v>
      </c>
      <c r="G133" s="198" t="s">
        <v>805</v>
      </c>
      <c r="H133" s="198" t="s">
        <v>806</v>
      </c>
      <c r="I133" s="198" t="s">
        <v>606</v>
      </c>
      <c r="J133" s="28" t="s">
        <v>1378</v>
      </c>
      <c r="K133" s="221">
        <f>K134</f>
        <v>1619500</v>
      </c>
      <c r="L133" s="221">
        <f>L134</f>
        <v>1619500</v>
      </c>
      <c r="M133" s="222">
        <f>M134</f>
        <v>1619500</v>
      </c>
      <c r="N133" s="209"/>
      <c r="O133" s="209"/>
      <c r="P133" s="209"/>
      <c r="Q133" s="209"/>
      <c r="R133" s="209"/>
      <c r="S133" s="209"/>
      <c r="T133" s="209"/>
      <c r="U133" s="209"/>
      <c r="V133" s="209"/>
      <c r="W133" s="209"/>
      <c r="X133" s="209"/>
      <c r="Y133" s="209"/>
      <c r="Z133" s="209"/>
      <c r="AA133" s="209"/>
      <c r="AB133" s="209"/>
      <c r="AC133" s="209"/>
      <c r="AD133" s="206"/>
    </row>
    <row r="134" spans="1:30" ht="91.5" customHeight="1">
      <c r="A134" s="188">
        <v>121</v>
      </c>
      <c r="B134" s="198" t="s">
        <v>736</v>
      </c>
      <c r="C134" s="198" t="s">
        <v>664</v>
      </c>
      <c r="D134" s="198" t="s">
        <v>811</v>
      </c>
      <c r="E134" s="198" t="s">
        <v>283</v>
      </c>
      <c r="F134" s="198" t="s">
        <v>852</v>
      </c>
      <c r="G134" s="198" t="s">
        <v>816</v>
      </c>
      <c r="H134" s="198" t="s">
        <v>806</v>
      </c>
      <c r="I134" s="198" t="s">
        <v>606</v>
      </c>
      <c r="J134" s="28" t="s">
        <v>1379</v>
      </c>
      <c r="K134" s="221">
        <v>1619500</v>
      </c>
      <c r="L134" s="221">
        <v>1619500</v>
      </c>
      <c r="M134" s="222">
        <v>1619500</v>
      </c>
      <c r="N134" s="209"/>
      <c r="O134" s="209"/>
      <c r="P134" s="209"/>
      <c r="Q134" s="209"/>
      <c r="R134" s="209"/>
      <c r="S134" s="209"/>
      <c r="T134" s="209"/>
      <c r="U134" s="209"/>
      <c r="V134" s="209"/>
      <c r="W134" s="209"/>
      <c r="X134" s="209"/>
      <c r="Y134" s="209"/>
      <c r="Z134" s="209"/>
      <c r="AA134" s="209"/>
      <c r="AB134" s="209"/>
      <c r="AC134" s="209"/>
      <c r="AD134" s="206"/>
    </row>
    <row r="135" spans="1:30" ht="57" customHeight="1">
      <c r="A135" s="188">
        <v>122</v>
      </c>
      <c r="B135" s="198" t="s">
        <v>736</v>
      </c>
      <c r="C135" s="198" t="s">
        <v>664</v>
      </c>
      <c r="D135" s="198" t="s">
        <v>811</v>
      </c>
      <c r="E135" s="198" t="s">
        <v>287</v>
      </c>
      <c r="F135" s="198" t="s">
        <v>328</v>
      </c>
      <c r="G135" s="198" t="s">
        <v>805</v>
      </c>
      <c r="H135" s="198" t="s">
        <v>806</v>
      </c>
      <c r="I135" s="198" t="s">
        <v>606</v>
      </c>
      <c r="J135" s="28" t="s">
        <v>1380</v>
      </c>
      <c r="K135" s="221">
        <f>K136</f>
        <v>958200</v>
      </c>
      <c r="L135" s="221">
        <f>L136</f>
        <v>1004400</v>
      </c>
      <c r="M135" s="222">
        <f>M136</f>
        <v>0</v>
      </c>
      <c r="N135" s="209"/>
      <c r="O135" s="209"/>
      <c r="P135" s="209"/>
      <c r="Q135" s="209"/>
      <c r="R135" s="209"/>
      <c r="S135" s="209"/>
      <c r="T135" s="209"/>
      <c r="U135" s="209"/>
      <c r="V135" s="209"/>
      <c r="W135" s="209"/>
      <c r="X135" s="209"/>
      <c r="Y135" s="209"/>
      <c r="Z135" s="209"/>
      <c r="AA135" s="209"/>
      <c r="AB135" s="209"/>
      <c r="AC135" s="209"/>
      <c r="AD135" s="206"/>
    </row>
    <row r="136" spans="1:30" ht="78">
      <c r="A136" s="188">
        <v>123</v>
      </c>
      <c r="B136" s="198" t="s">
        <v>736</v>
      </c>
      <c r="C136" s="198" t="s">
        <v>664</v>
      </c>
      <c r="D136" s="198" t="s">
        <v>811</v>
      </c>
      <c r="E136" s="198" t="s">
        <v>287</v>
      </c>
      <c r="F136" s="198" t="s">
        <v>328</v>
      </c>
      <c r="G136" s="198" t="s">
        <v>816</v>
      </c>
      <c r="H136" s="198" t="s">
        <v>806</v>
      </c>
      <c r="I136" s="198" t="s">
        <v>606</v>
      </c>
      <c r="J136" s="28" t="s">
        <v>1381</v>
      </c>
      <c r="K136" s="221">
        <v>958200</v>
      </c>
      <c r="L136" s="221">
        <v>1004400</v>
      </c>
      <c r="M136" s="222">
        <v>0</v>
      </c>
      <c r="N136" s="209"/>
      <c r="O136" s="209"/>
      <c r="P136" s="209"/>
      <c r="Q136" s="209"/>
      <c r="R136" s="209"/>
      <c r="S136" s="209"/>
      <c r="T136" s="209"/>
      <c r="U136" s="209"/>
      <c r="V136" s="209"/>
      <c r="W136" s="209"/>
      <c r="X136" s="209"/>
      <c r="Y136" s="209"/>
      <c r="Z136" s="209"/>
      <c r="AA136" s="209"/>
      <c r="AB136" s="209"/>
      <c r="AC136" s="209"/>
      <c r="AD136" s="206"/>
    </row>
    <row r="137" spans="1:30" ht="84" customHeight="1">
      <c r="A137" s="188">
        <v>124</v>
      </c>
      <c r="B137" s="198" t="s">
        <v>736</v>
      </c>
      <c r="C137" s="198" t="s">
        <v>664</v>
      </c>
      <c r="D137" s="198" t="s">
        <v>811</v>
      </c>
      <c r="E137" s="198" t="s">
        <v>287</v>
      </c>
      <c r="F137" s="198" t="s">
        <v>330</v>
      </c>
      <c r="G137" s="198" t="s">
        <v>805</v>
      </c>
      <c r="H137" s="198" t="s">
        <v>806</v>
      </c>
      <c r="I137" s="198" t="s">
        <v>606</v>
      </c>
      <c r="J137" s="28" t="s">
        <v>1382</v>
      </c>
      <c r="K137" s="221">
        <f>K138</f>
        <v>1600</v>
      </c>
      <c r="L137" s="221">
        <f>L138</f>
        <v>1400</v>
      </c>
      <c r="M137" s="222">
        <f>M138</f>
        <v>0</v>
      </c>
      <c r="N137" s="209"/>
      <c r="O137" s="209"/>
      <c r="P137" s="209"/>
      <c r="Q137" s="209"/>
      <c r="R137" s="209"/>
      <c r="S137" s="209"/>
      <c r="T137" s="209"/>
      <c r="U137" s="209"/>
      <c r="V137" s="209"/>
      <c r="W137" s="209"/>
      <c r="X137" s="209"/>
      <c r="Y137" s="209"/>
      <c r="Z137" s="209"/>
      <c r="AA137" s="209"/>
      <c r="AB137" s="209"/>
      <c r="AC137" s="209"/>
      <c r="AD137" s="206"/>
    </row>
    <row r="138" spans="1:30" ht="79.5" customHeight="1">
      <c r="A138" s="188">
        <v>125</v>
      </c>
      <c r="B138" s="198" t="s">
        <v>736</v>
      </c>
      <c r="C138" s="198" t="s">
        <v>664</v>
      </c>
      <c r="D138" s="198" t="s">
        <v>811</v>
      </c>
      <c r="E138" s="198" t="s">
        <v>287</v>
      </c>
      <c r="F138" s="198" t="s">
        <v>330</v>
      </c>
      <c r="G138" s="198" t="s">
        <v>816</v>
      </c>
      <c r="H138" s="198" t="s">
        <v>806</v>
      </c>
      <c r="I138" s="198" t="s">
        <v>606</v>
      </c>
      <c r="J138" s="224" t="s">
        <v>891</v>
      </c>
      <c r="K138" s="221">
        <v>1600</v>
      </c>
      <c r="L138" s="221">
        <v>1400</v>
      </c>
      <c r="M138" s="222">
        <v>0</v>
      </c>
      <c r="N138" s="209"/>
      <c r="O138" s="209"/>
      <c r="P138" s="209"/>
      <c r="Q138" s="209"/>
      <c r="R138" s="209"/>
      <c r="S138" s="209"/>
      <c r="T138" s="209"/>
      <c r="U138" s="209"/>
      <c r="V138" s="209"/>
      <c r="W138" s="209"/>
      <c r="X138" s="209"/>
      <c r="Y138" s="209"/>
      <c r="Z138" s="209"/>
      <c r="AA138" s="209"/>
      <c r="AB138" s="209"/>
      <c r="AC138" s="209"/>
      <c r="AD138" s="206"/>
    </row>
    <row r="139" spans="1:30" ht="15">
      <c r="A139" s="188">
        <v>126</v>
      </c>
      <c r="B139" s="198" t="s">
        <v>804</v>
      </c>
      <c r="C139" s="198" t="s">
        <v>664</v>
      </c>
      <c r="D139" s="198" t="s">
        <v>811</v>
      </c>
      <c r="E139" s="198" t="s">
        <v>355</v>
      </c>
      <c r="F139" s="198" t="s">
        <v>804</v>
      </c>
      <c r="G139" s="198" t="s">
        <v>805</v>
      </c>
      <c r="H139" s="10" t="s">
        <v>806</v>
      </c>
      <c r="I139" s="198" t="s">
        <v>606</v>
      </c>
      <c r="J139" s="207" t="s">
        <v>365</v>
      </c>
      <c r="K139" s="221">
        <f aca="true" t="shared" si="14" ref="K139:M140">K140</f>
        <v>51770230.64</v>
      </c>
      <c r="L139" s="221">
        <f t="shared" si="14"/>
        <v>51770230.64</v>
      </c>
      <c r="M139" s="222">
        <f t="shared" si="14"/>
        <v>51770230.64</v>
      </c>
      <c r="N139" s="209"/>
      <c r="O139" s="209"/>
      <c r="P139" s="209"/>
      <c r="Q139" s="209"/>
      <c r="R139" s="209"/>
      <c r="S139" s="209"/>
      <c r="T139" s="209"/>
      <c r="U139" s="209"/>
      <c r="V139" s="209"/>
      <c r="W139" s="209"/>
      <c r="X139" s="209"/>
      <c r="Y139" s="209"/>
      <c r="Z139" s="209"/>
      <c r="AA139" s="209"/>
      <c r="AB139" s="209"/>
      <c r="AC139" s="209"/>
      <c r="AD139" s="206"/>
    </row>
    <row r="140" spans="1:30" ht="78">
      <c r="A140" s="188">
        <v>127</v>
      </c>
      <c r="B140" s="198" t="s">
        <v>736</v>
      </c>
      <c r="C140" s="198" t="s">
        <v>664</v>
      </c>
      <c r="D140" s="198" t="s">
        <v>811</v>
      </c>
      <c r="E140" s="198" t="s">
        <v>355</v>
      </c>
      <c r="F140" s="198" t="s">
        <v>855</v>
      </c>
      <c r="G140" s="198" t="s">
        <v>805</v>
      </c>
      <c r="H140" s="198" t="s">
        <v>806</v>
      </c>
      <c r="I140" s="198" t="s">
        <v>606</v>
      </c>
      <c r="J140" s="59" t="s">
        <v>1383</v>
      </c>
      <c r="K140" s="221">
        <f t="shared" si="14"/>
        <v>51770230.64</v>
      </c>
      <c r="L140" s="221">
        <f t="shared" si="14"/>
        <v>51770230.64</v>
      </c>
      <c r="M140" s="222">
        <f t="shared" si="14"/>
        <v>51770230.64</v>
      </c>
      <c r="N140" s="209"/>
      <c r="O140" s="209"/>
      <c r="P140" s="209"/>
      <c r="Q140" s="209"/>
      <c r="R140" s="209"/>
      <c r="S140" s="209"/>
      <c r="T140" s="209"/>
      <c r="U140" s="209"/>
      <c r="V140" s="209"/>
      <c r="W140" s="209"/>
      <c r="X140" s="209"/>
      <c r="Y140" s="209"/>
      <c r="Z140" s="209"/>
      <c r="AA140" s="209"/>
      <c r="AB140" s="209"/>
      <c r="AC140" s="209"/>
      <c r="AD140" s="206"/>
    </row>
    <row r="141" spans="1:30" ht="93">
      <c r="A141" s="188">
        <v>128</v>
      </c>
      <c r="B141" s="198" t="s">
        <v>736</v>
      </c>
      <c r="C141" s="198" t="s">
        <v>664</v>
      </c>
      <c r="D141" s="198" t="s">
        <v>811</v>
      </c>
      <c r="E141" s="198" t="s">
        <v>355</v>
      </c>
      <c r="F141" s="198" t="s">
        <v>855</v>
      </c>
      <c r="G141" s="198" t="s">
        <v>816</v>
      </c>
      <c r="H141" s="198" t="s">
        <v>806</v>
      </c>
      <c r="I141" s="198" t="s">
        <v>606</v>
      </c>
      <c r="J141" s="200" t="s">
        <v>1384</v>
      </c>
      <c r="K141" s="221">
        <f>SUM(K142:K180)</f>
        <v>51770230.64</v>
      </c>
      <c r="L141" s="221">
        <f>SUM(L142:L180)</f>
        <v>51770230.64</v>
      </c>
      <c r="M141" s="221">
        <f>SUM(M142:M180)</f>
        <v>51770230.64</v>
      </c>
      <c r="N141" s="209"/>
      <c r="O141" s="209"/>
      <c r="P141" s="209"/>
      <c r="Q141" s="209"/>
      <c r="R141" s="209"/>
      <c r="S141" s="209"/>
      <c r="T141" s="209"/>
      <c r="U141" s="209"/>
      <c r="V141" s="209"/>
      <c r="W141" s="209"/>
      <c r="X141" s="209"/>
      <c r="Y141" s="209"/>
      <c r="Z141" s="209"/>
      <c r="AA141" s="209"/>
      <c r="AB141" s="209"/>
      <c r="AC141" s="209"/>
      <c r="AD141" s="206"/>
    </row>
    <row r="142" spans="1:30" ht="124.5">
      <c r="A142" s="188">
        <v>129</v>
      </c>
      <c r="B142" s="198" t="s">
        <v>736</v>
      </c>
      <c r="C142" s="198" t="s">
        <v>664</v>
      </c>
      <c r="D142" s="198" t="s">
        <v>811</v>
      </c>
      <c r="E142" s="198" t="s">
        <v>355</v>
      </c>
      <c r="F142" s="198" t="s">
        <v>855</v>
      </c>
      <c r="G142" s="198" t="s">
        <v>816</v>
      </c>
      <c r="H142" s="198" t="s">
        <v>893</v>
      </c>
      <c r="I142" s="198" t="s">
        <v>606</v>
      </c>
      <c r="J142" s="200" t="s">
        <v>1198</v>
      </c>
      <c r="K142" s="221">
        <v>2940200</v>
      </c>
      <c r="L142" s="221">
        <v>2940200</v>
      </c>
      <c r="M142" s="222">
        <v>2940200</v>
      </c>
      <c r="N142" s="209"/>
      <c r="O142" s="209"/>
      <c r="P142" s="209"/>
      <c r="Q142" s="209"/>
      <c r="R142" s="209"/>
      <c r="S142" s="209"/>
      <c r="T142" s="209"/>
      <c r="U142" s="209"/>
      <c r="V142" s="209"/>
      <c r="W142" s="209"/>
      <c r="X142" s="209"/>
      <c r="Y142" s="209"/>
      <c r="Z142" s="209"/>
      <c r="AA142" s="209"/>
      <c r="AB142" s="209"/>
      <c r="AC142" s="209"/>
      <c r="AD142" s="206"/>
    </row>
    <row r="143" spans="1:30" ht="114" customHeight="1">
      <c r="A143" s="188">
        <v>130</v>
      </c>
      <c r="B143" s="198" t="s">
        <v>736</v>
      </c>
      <c r="C143" s="198" t="s">
        <v>664</v>
      </c>
      <c r="D143" s="198" t="s">
        <v>811</v>
      </c>
      <c r="E143" s="198" t="s">
        <v>355</v>
      </c>
      <c r="F143" s="198" t="s">
        <v>855</v>
      </c>
      <c r="G143" s="198" t="s">
        <v>816</v>
      </c>
      <c r="H143" s="198" t="s">
        <v>912</v>
      </c>
      <c r="I143" s="198" t="s">
        <v>606</v>
      </c>
      <c r="J143" s="200" t="s">
        <v>1162</v>
      </c>
      <c r="K143" s="221">
        <v>4464500</v>
      </c>
      <c r="L143" s="221">
        <v>4464500</v>
      </c>
      <c r="M143" s="222">
        <v>4464500</v>
      </c>
      <c r="N143" s="209"/>
      <c r="O143" s="209"/>
      <c r="P143" s="209"/>
      <c r="Q143" s="209"/>
      <c r="R143" s="209"/>
      <c r="S143" s="209"/>
      <c r="T143" s="209"/>
      <c r="U143" s="209"/>
      <c r="V143" s="209"/>
      <c r="W143" s="209"/>
      <c r="X143" s="209"/>
      <c r="Y143" s="209"/>
      <c r="Z143" s="209"/>
      <c r="AA143" s="209"/>
      <c r="AB143" s="209"/>
      <c r="AC143" s="209"/>
      <c r="AD143" s="206"/>
    </row>
    <row r="144" spans="1:30" ht="125.25" customHeight="1">
      <c r="A144" s="188">
        <v>131</v>
      </c>
      <c r="B144" s="198" t="s">
        <v>736</v>
      </c>
      <c r="C144" s="198" t="s">
        <v>664</v>
      </c>
      <c r="D144" s="198" t="s">
        <v>811</v>
      </c>
      <c r="E144" s="198" t="s">
        <v>355</v>
      </c>
      <c r="F144" s="198" t="s">
        <v>855</v>
      </c>
      <c r="G144" s="198" t="s">
        <v>816</v>
      </c>
      <c r="H144" s="198" t="s">
        <v>894</v>
      </c>
      <c r="I144" s="198" t="s">
        <v>606</v>
      </c>
      <c r="J144" s="200" t="s">
        <v>1163</v>
      </c>
      <c r="K144" s="221">
        <v>2246600</v>
      </c>
      <c r="L144" s="221">
        <v>2246600</v>
      </c>
      <c r="M144" s="222">
        <v>2246600</v>
      </c>
      <c r="N144" s="209"/>
      <c r="O144" s="209"/>
      <c r="P144" s="209"/>
      <c r="Q144" s="209"/>
      <c r="R144" s="209"/>
      <c r="S144" s="209"/>
      <c r="T144" s="209"/>
      <c r="U144" s="209"/>
      <c r="V144" s="209"/>
      <c r="W144" s="209"/>
      <c r="X144" s="209"/>
      <c r="Y144" s="209"/>
      <c r="Z144" s="209"/>
      <c r="AA144" s="209"/>
      <c r="AB144" s="209"/>
      <c r="AC144" s="209"/>
      <c r="AD144" s="206"/>
    </row>
    <row r="145" spans="1:30" ht="132" customHeight="1">
      <c r="A145" s="188">
        <v>132</v>
      </c>
      <c r="B145" s="198" t="s">
        <v>736</v>
      </c>
      <c r="C145" s="198" t="s">
        <v>664</v>
      </c>
      <c r="D145" s="198" t="s">
        <v>811</v>
      </c>
      <c r="E145" s="198" t="s">
        <v>355</v>
      </c>
      <c r="F145" s="198" t="s">
        <v>855</v>
      </c>
      <c r="G145" s="198" t="s">
        <v>816</v>
      </c>
      <c r="H145" s="198" t="s">
        <v>856</v>
      </c>
      <c r="I145" s="198" t="s">
        <v>606</v>
      </c>
      <c r="J145" s="200" t="s">
        <v>1164</v>
      </c>
      <c r="K145" s="221">
        <v>1522920</v>
      </c>
      <c r="L145" s="221">
        <v>1522920</v>
      </c>
      <c r="M145" s="222">
        <v>1522920</v>
      </c>
      <c r="N145" s="209"/>
      <c r="O145" s="209"/>
      <c r="P145" s="209"/>
      <c r="Q145" s="209"/>
      <c r="R145" s="209"/>
      <c r="S145" s="209"/>
      <c r="T145" s="209"/>
      <c r="U145" s="209"/>
      <c r="V145" s="209"/>
      <c r="W145" s="209"/>
      <c r="X145" s="209"/>
      <c r="Y145" s="209"/>
      <c r="Z145" s="209"/>
      <c r="AA145" s="209"/>
      <c r="AB145" s="209"/>
      <c r="AC145" s="209"/>
      <c r="AD145" s="206"/>
    </row>
    <row r="146" spans="1:30" ht="126" customHeight="1">
      <c r="A146" s="188">
        <v>133</v>
      </c>
      <c r="B146" s="198" t="s">
        <v>736</v>
      </c>
      <c r="C146" s="198" t="s">
        <v>664</v>
      </c>
      <c r="D146" s="198" t="s">
        <v>811</v>
      </c>
      <c r="E146" s="198" t="s">
        <v>355</v>
      </c>
      <c r="F146" s="198" t="s">
        <v>855</v>
      </c>
      <c r="G146" s="198" t="s">
        <v>816</v>
      </c>
      <c r="H146" s="198" t="s">
        <v>895</v>
      </c>
      <c r="I146" s="198" t="s">
        <v>606</v>
      </c>
      <c r="J146" s="200" t="s">
        <v>1165</v>
      </c>
      <c r="K146" s="221">
        <v>300310</v>
      </c>
      <c r="L146" s="221">
        <v>300310</v>
      </c>
      <c r="M146" s="222">
        <v>300310</v>
      </c>
      <c r="N146" s="209"/>
      <c r="O146" s="209"/>
      <c r="P146" s="209"/>
      <c r="Q146" s="209"/>
      <c r="R146" s="209"/>
      <c r="S146" s="209"/>
      <c r="T146" s="209"/>
      <c r="U146" s="209"/>
      <c r="V146" s="209"/>
      <c r="W146" s="209"/>
      <c r="X146" s="209"/>
      <c r="Y146" s="209"/>
      <c r="Z146" s="209"/>
      <c r="AA146" s="209"/>
      <c r="AB146" s="209"/>
      <c r="AC146" s="209"/>
      <c r="AD146" s="206"/>
    </row>
    <row r="147" spans="1:30" ht="115.5" customHeight="1">
      <c r="A147" s="188">
        <v>134</v>
      </c>
      <c r="B147" s="198" t="s">
        <v>736</v>
      </c>
      <c r="C147" s="198" t="s">
        <v>664</v>
      </c>
      <c r="D147" s="198" t="s">
        <v>811</v>
      </c>
      <c r="E147" s="198" t="s">
        <v>355</v>
      </c>
      <c r="F147" s="198" t="s">
        <v>855</v>
      </c>
      <c r="G147" s="198" t="s">
        <v>816</v>
      </c>
      <c r="H147" s="198" t="s">
        <v>896</v>
      </c>
      <c r="I147" s="198" t="s">
        <v>606</v>
      </c>
      <c r="J147" s="200" t="s">
        <v>1166</v>
      </c>
      <c r="K147" s="221">
        <v>18018600</v>
      </c>
      <c r="L147" s="221">
        <v>18018600</v>
      </c>
      <c r="M147" s="222">
        <v>18018600</v>
      </c>
      <c r="N147" s="209"/>
      <c r="O147" s="209"/>
      <c r="P147" s="209"/>
      <c r="Q147" s="209"/>
      <c r="R147" s="209"/>
      <c r="S147" s="209"/>
      <c r="T147" s="209"/>
      <c r="U147" s="209"/>
      <c r="V147" s="209"/>
      <c r="W147" s="209"/>
      <c r="X147" s="209"/>
      <c r="Y147" s="209"/>
      <c r="Z147" s="209"/>
      <c r="AA147" s="209"/>
      <c r="AB147" s="209"/>
      <c r="AC147" s="209"/>
      <c r="AD147" s="206"/>
    </row>
    <row r="148" spans="1:30" ht="119.25" customHeight="1">
      <c r="A148" s="188">
        <v>135</v>
      </c>
      <c r="B148" s="198" t="s">
        <v>736</v>
      </c>
      <c r="C148" s="198" t="s">
        <v>664</v>
      </c>
      <c r="D148" s="198" t="s">
        <v>811</v>
      </c>
      <c r="E148" s="198" t="s">
        <v>355</v>
      </c>
      <c r="F148" s="198" t="s">
        <v>855</v>
      </c>
      <c r="G148" s="198" t="s">
        <v>816</v>
      </c>
      <c r="H148" s="198" t="s">
        <v>897</v>
      </c>
      <c r="I148" s="198" t="s">
        <v>606</v>
      </c>
      <c r="J148" s="200" t="s">
        <v>1167</v>
      </c>
      <c r="K148" s="221">
        <v>2413730</v>
      </c>
      <c r="L148" s="221">
        <v>2413730</v>
      </c>
      <c r="M148" s="222">
        <v>2413730</v>
      </c>
      <c r="N148" s="209"/>
      <c r="O148" s="209"/>
      <c r="P148" s="209"/>
      <c r="Q148" s="209"/>
      <c r="R148" s="209"/>
      <c r="S148" s="209"/>
      <c r="T148" s="209"/>
      <c r="U148" s="209"/>
      <c r="V148" s="209"/>
      <c r="W148" s="209"/>
      <c r="X148" s="209"/>
      <c r="Y148" s="209"/>
      <c r="Z148" s="209"/>
      <c r="AA148" s="209"/>
      <c r="AB148" s="209"/>
      <c r="AC148" s="209"/>
      <c r="AD148" s="206"/>
    </row>
    <row r="149" spans="1:30" ht="108.75">
      <c r="A149" s="188">
        <v>136</v>
      </c>
      <c r="B149" s="198" t="s">
        <v>736</v>
      </c>
      <c r="C149" s="198" t="s">
        <v>664</v>
      </c>
      <c r="D149" s="198" t="s">
        <v>811</v>
      </c>
      <c r="E149" s="198" t="s">
        <v>355</v>
      </c>
      <c r="F149" s="198" t="s">
        <v>855</v>
      </c>
      <c r="G149" s="198" t="s">
        <v>816</v>
      </c>
      <c r="H149" s="198" t="s">
        <v>898</v>
      </c>
      <c r="I149" s="198" t="s">
        <v>606</v>
      </c>
      <c r="J149" s="200" t="s">
        <v>1168</v>
      </c>
      <c r="K149" s="221">
        <v>4506630</v>
      </c>
      <c r="L149" s="221">
        <v>4506630</v>
      </c>
      <c r="M149" s="222">
        <v>4506630</v>
      </c>
      <c r="N149" s="209"/>
      <c r="O149" s="209"/>
      <c r="P149" s="209"/>
      <c r="Q149" s="209"/>
      <c r="R149" s="209"/>
      <c r="S149" s="209"/>
      <c r="T149" s="209"/>
      <c r="U149" s="209"/>
      <c r="V149" s="209"/>
      <c r="W149" s="209"/>
      <c r="X149" s="209"/>
      <c r="Y149" s="209"/>
      <c r="Z149" s="209"/>
      <c r="AA149" s="209"/>
      <c r="AB149" s="209"/>
      <c r="AC149" s="209"/>
      <c r="AD149" s="206"/>
    </row>
    <row r="150" spans="1:30" ht="108.75">
      <c r="A150" s="188">
        <v>137</v>
      </c>
      <c r="B150" s="198" t="s">
        <v>736</v>
      </c>
      <c r="C150" s="198" t="s">
        <v>664</v>
      </c>
      <c r="D150" s="198" t="s">
        <v>811</v>
      </c>
      <c r="E150" s="198" t="s">
        <v>355</v>
      </c>
      <c r="F150" s="198" t="s">
        <v>855</v>
      </c>
      <c r="G150" s="198" t="s">
        <v>816</v>
      </c>
      <c r="H150" s="198" t="s">
        <v>899</v>
      </c>
      <c r="I150" s="198" t="s">
        <v>606</v>
      </c>
      <c r="J150" s="200" t="s">
        <v>1169</v>
      </c>
      <c r="K150" s="221">
        <v>1463115</v>
      </c>
      <c r="L150" s="221">
        <v>1463115</v>
      </c>
      <c r="M150" s="222">
        <v>1463115</v>
      </c>
      <c r="N150" s="209"/>
      <c r="O150" s="209"/>
      <c r="P150" s="209"/>
      <c r="Q150" s="209"/>
      <c r="R150" s="209"/>
      <c r="S150" s="209"/>
      <c r="T150" s="209"/>
      <c r="U150" s="209"/>
      <c r="V150" s="209"/>
      <c r="W150" s="209"/>
      <c r="X150" s="209"/>
      <c r="Y150" s="209"/>
      <c r="Z150" s="209"/>
      <c r="AA150" s="209"/>
      <c r="AB150" s="209"/>
      <c r="AC150" s="209"/>
      <c r="AD150" s="206"/>
    </row>
    <row r="151" spans="1:30" ht="108.75">
      <c r="A151" s="188">
        <v>138</v>
      </c>
      <c r="B151" s="198" t="s">
        <v>736</v>
      </c>
      <c r="C151" s="198" t="s">
        <v>664</v>
      </c>
      <c r="D151" s="198" t="s">
        <v>811</v>
      </c>
      <c r="E151" s="198" t="s">
        <v>355</v>
      </c>
      <c r="F151" s="198" t="s">
        <v>855</v>
      </c>
      <c r="G151" s="198" t="s">
        <v>816</v>
      </c>
      <c r="H151" s="198" t="s">
        <v>900</v>
      </c>
      <c r="I151" s="198" t="s">
        <v>606</v>
      </c>
      <c r="J151" s="200" t="s">
        <v>1170</v>
      </c>
      <c r="K151" s="221">
        <v>2665330</v>
      </c>
      <c r="L151" s="221">
        <v>2665330</v>
      </c>
      <c r="M151" s="222">
        <v>2665330</v>
      </c>
      <c r="N151" s="209"/>
      <c r="O151" s="209"/>
      <c r="P151" s="209"/>
      <c r="Q151" s="209"/>
      <c r="R151" s="209"/>
      <c r="S151" s="209"/>
      <c r="T151" s="209"/>
      <c r="U151" s="209"/>
      <c r="V151" s="209"/>
      <c r="W151" s="209"/>
      <c r="X151" s="209"/>
      <c r="Y151" s="209"/>
      <c r="Z151" s="209"/>
      <c r="AA151" s="209"/>
      <c r="AB151" s="209"/>
      <c r="AC151" s="209"/>
      <c r="AD151" s="206"/>
    </row>
    <row r="152" spans="1:30" ht="124.5">
      <c r="A152" s="188">
        <v>139</v>
      </c>
      <c r="B152" s="198" t="s">
        <v>736</v>
      </c>
      <c r="C152" s="198" t="s">
        <v>664</v>
      </c>
      <c r="D152" s="198" t="s">
        <v>811</v>
      </c>
      <c r="E152" s="198" t="s">
        <v>355</v>
      </c>
      <c r="F152" s="198" t="s">
        <v>855</v>
      </c>
      <c r="G152" s="198" t="s">
        <v>816</v>
      </c>
      <c r="H152" s="198" t="s">
        <v>901</v>
      </c>
      <c r="I152" s="198" t="s">
        <v>606</v>
      </c>
      <c r="J152" s="200" t="s">
        <v>1171</v>
      </c>
      <c r="K152" s="221">
        <v>5913432</v>
      </c>
      <c r="L152" s="221">
        <v>5913432</v>
      </c>
      <c r="M152" s="222">
        <v>5913432</v>
      </c>
      <c r="N152" s="209"/>
      <c r="O152" s="209"/>
      <c r="P152" s="209"/>
      <c r="Q152" s="209"/>
      <c r="R152" s="209"/>
      <c r="S152" s="209"/>
      <c r="T152" s="209"/>
      <c r="U152" s="209"/>
      <c r="V152" s="209"/>
      <c r="W152" s="209"/>
      <c r="X152" s="209"/>
      <c r="Y152" s="209"/>
      <c r="Z152" s="209"/>
      <c r="AA152" s="209"/>
      <c r="AB152" s="209"/>
      <c r="AC152" s="209"/>
      <c r="AD152" s="206"/>
    </row>
    <row r="153" spans="1:30" ht="132" customHeight="1">
      <c r="A153" s="188">
        <v>140</v>
      </c>
      <c r="B153" s="198" t="s">
        <v>736</v>
      </c>
      <c r="C153" s="198" t="s">
        <v>664</v>
      </c>
      <c r="D153" s="198" t="s">
        <v>811</v>
      </c>
      <c r="E153" s="198" t="s">
        <v>355</v>
      </c>
      <c r="F153" s="198" t="s">
        <v>855</v>
      </c>
      <c r="G153" s="198" t="s">
        <v>816</v>
      </c>
      <c r="H153" s="198" t="s">
        <v>902</v>
      </c>
      <c r="I153" s="198" t="s">
        <v>606</v>
      </c>
      <c r="J153" s="200" t="s">
        <v>1172</v>
      </c>
      <c r="K153" s="221">
        <v>1649300</v>
      </c>
      <c r="L153" s="221">
        <v>1649300</v>
      </c>
      <c r="M153" s="222">
        <v>1649300</v>
      </c>
      <c r="N153" s="209"/>
      <c r="O153" s="209"/>
      <c r="P153" s="209"/>
      <c r="Q153" s="209"/>
      <c r="R153" s="209"/>
      <c r="S153" s="209"/>
      <c r="T153" s="209"/>
      <c r="U153" s="209"/>
      <c r="V153" s="209"/>
      <c r="W153" s="209"/>
      <c r="X153" s="209"/>
      <c r="Y153" s="209"/>
      <c r="Z153" s="209"/>
      <c r="AA153" s="209"/>
      <c r="AB153" s="209"/>
      <c r="AC153" s="209"/>
      <c r="AD153" s="206"/>
    </row>
    <row r="154" spans="1:30" ht="108.75">
      <c r="A154" s="188">
        <v>141</v>
      </c>
      <c r="B154" s="198" t="s">
        <v>736</v>
      </c>
      <c r="C154" s="198" t="s">
        <v>664</v>
      </c>
      <c r="D154" s="198" t="s">
        <v>811</v>
      </c>
      <c r="E154" s="198" t="s">
        <v>355</v>
      </c>
      <c r="F154" s="198" t="s">
        <v>855</v>
      </c>
      <c r="G154" s="198" t="s">
        <v>816</v>
      </c>
      <c r="H154" s="198" t="s">
        <v>903</v>
      </c>
      <c r="I154" s="198" t="s">
        <v>606</v>
      </c>
      <c r="J154" s="200" t="s">
        <v>1173</v>
      </c>
      <c r="K154" s="221">
        <v>26404</v>
      </c>
      <c r="L154" s="221">
        <v>26404</v>
      </c>
      <c r="M154" s="222">
        <v>26404</v>
      </c>
      <c r="N154" s="209"/>
      <c r="O154" s="209"/>
      <c r="P154" s="209"/>
      <c r="Q154" s="209"/>
      <c r="R154" s="209"/>
      <c r="S154" s="209"/>
      <c r="T154" s="209"/>
      <c r="U154" s="209"/>
      <c r="V154" s="209"/>
      <c r="W154" s="209"/>
      <c r="X154" s="209"/>
      <c r="Y154" s="209"/>
      <c r="Z154" s="209"/>
      <c r="AA154" s="209"/>
      <c r="AB154" s="209"/>
      <c r="AC154" s="209"/>
      <c r="AD154" s="206"/>
    </row>
    <row r="155" spans="1:30" ht="108.75">
      <c r="A155" s="188">
        <v>142</v>
      </c>
      <c r="B155" s="198" t="s">
        <v>736</v>
      </c>
      <c r="C155" s="198" t="s">
        <v>664</v>
      </c>
      <c r="D155" s="198" t="s">
        <v>811</v>
      </c>
      <c r="E155" s="198" t="s">
        <v>355</v>
      </c>
      <c r="F155" s="198" t="s">
        <v>855</v>
      </c>
      <c r="G155" s="198" t="s">
        <v>816</v>
      </c>
      <c r="H155" s="198" t="s">
        <v>904</v>
      </c>
      <c r="I155" s="198" t="s">
        <v>606</v>
      </c>
      <c r="J155" s="200" t="s">
        <v>1174</v>
      </c>
      <c r="K155" s="221">
        <v>26404</v>
      </c>
      <c r="L155" s="221">
        <v>26404</v>
      </c>
      <c r="M155" s="222">
        <v>26404</v>
      </c>
      <c r="N155" s="209"/>
      <c r="O155" s="209"/>
      <c r="P155" s="209"/>
      <c r="Q155" s="209"/>
      <c r="R155" s="209"/>
      <c r="S155" s="209"/>
      <c r="T155" s="209"/>
      <c r="U155" s="209"/>
      <c r="V155" s="209"/>
      <c r="W155" s="209"/>
      <c r="X155" s="209"/>
      <c r="Y155" s="209"/>
      <c r="Z155" s="209"/>
      <c r="AA155" s="209"/>
      <c r="AB155" s="209"/>
      <c r="AC155" s="209"/>
      <c r="AD155" s="206"/>
    </row>
    <row r="156" spans="1:30" ht="108.75">
      <c r="A156" s="188">
        <v>143</v>
      </c>
      <c r="B156" s="198" t="s">
        <v>736</v>
      </c>
      <c r="C156" s="198" t="s">
        <v>664</v>
      </c>
      <c r="D156" s="198" t="s">
        <v>811</v>
      </c>
      <c r="E156" s="198" t="s">
        <v>355</v>
      </c>
      <c r="F156" s="198" t="s">
        <v>855</v>
      </c>
      <c r="G156" s="198" t="s">
        <v>816</v>
      </c>
      <c r="H156" s="198" t="s">
        <v>905</v>
      </c>
      <c r="I156" s="198" t="s">
        <v>606</v>
      </c>
      <c r="J156" s="200" t="s">
        <v>1175</v>
      </c>
      <c r="K156" s="221">
        <v>26404</v>
      </c>
      <c r="L156" s="221">
        <v>26404</v>
      </c>
      <c r="M156" s="222">
        <v>26404</v>
      </c>
      <c r="N156" s="209"/>
      <c r="O156" s="209"/>
      <c r="P156" s="209"/>
      <c r="Q156" s="209"/>
      <c r="R156" s="209"/>
      <c r="S156" s="209"/>
      <c r="T156" s="209"/>
      <c r="U156" s="209"/>
      <c r="V156" s="209"/>
      <c r="W156" s="209"/>
      <c r="X156" s="209"/>
      <c r="Y156" s="209"/>
      <c r="Z156" s="209"/>
      <c r="AA156" s="209"/>
      <c r="AB156" s="209"/>
      <c r="AC156" s="209"/>
      <c r="AD156" s="206"/>
    </row>
    <row r="157" spans="1:30" ht="108.75">
      <c r="A157" s="188">
        <v>144</v>
      </c>
      <c r="B157" s="198" t="s">
        <v>736</v>
      </c>
      <c r="C157" s="198" t="s">
        <v>664</v>
      </c>
      <c r="D157" s="198" t="s">
        <v>811</v>
      </c>
      <c r="E157" s="198" t="s">
        <v>355</v>
      </c>
      <c r="F157" s="198" t="s">
        <v>855</v>
      </c>
      <c r="G157" s="198" t="s">
        <v>816</v>
      </c>
      <c r="H157" s="198" t="s">
        <v>906</v>
      </c>
      <c r="I157" s="198" t="s">
        <v>606</v>
      </c>
      <c r="J157" s="200" t="s">
        <v>1176</v>
      </c>
      <c r="K157" s="221">
        <v>26404</v>
      </c>
      <c r="L157" s="221">
        <v>26404</v>
      </c>
      <c r="M157" s="222">
        <v>26404</v>
      </c>
      <c r="N157" s="209"/>
      <c r="O157" s="209"/>
      <c r="P157" s="209"/>
      <c r="Q157" s="209"/>
      <c r="R157" s="209"/>
      <c r="S157" s="209"/>
      <c r="T157" s="209"/>
      <c r="U157" s="209"/>
      <c r="V157" s="209"/>
      <c r="W157" s="209"/>
      <c r="X157" s="209"/>
      <c r="Y157" s="209"/>
      <c r="Z157" s="209"/>
      <c r="AA157" s="209"/>
      <c r="AB157" s="209"/>
      <c r="AC157" s="209"/>
      <c r="AD157" s="206"/>
    </row>
    <row r="158" spans="1:30" ht="108.75">
      <c r="A158" s="188">
        <v>145</v>
      </c>
      <c r="B158" s="198" t="s">
        <v>736</v>
      </c>
      <c r="C158" s="198" t="s">
        <v>664</v>
      </c>
      <c r="D158" s="198" t="s">
        <v>811</v>
      </c>
      <c r="E158" s="198" t="s">
        <v>355</v>
      </c>
      <c r="F158" s="198" t="s">
        <v>855</v>
      </c>
      <c r="G158" s="198" t="s">
        <v>816</v>
      </c>
      <c r="H158" s="198" t="s">
        <v>907</v>
      </c>
      <c r="I158" s="198" t="s">
        <v>606</v>
      </c>
      <c r="J158" s="200" t="s">
        <v>1177</v>
      </c>
      <c r="K158" s="221">
        <v>26404</v>
      </c>
      <c r="L158" s="221">
        <v>26404</v>
      </c>
      <c r="M158" s="222">
        <v>26404</v>
      </c>
      <c r="N158" s="209"/>
      <c r="O158" s="209"/>
      <c r="P158" s="209"/>
      <c r="Q158" s="209"/>
      <c r="R158" s="209"/>
      <c r="S158" s="209"/>
      <c r="T158" s="209"/>
      <c r="U158" s="209"/>
      <c r="V158" s="209"/>
      <c r="W158" s="209"/>
      <c r="X158" s="209"/>
      <c r="Y158" s="209"/>
      <c r="Z158" s="209"/>
      <c r="AA158" s="209"/>
      <c r="AB158" s="209"/>
      <c r="AC158" s="209"/>
      <c r="AD158" s="206"/>
    </row>
    <row r="159" spans="1:30" ht="108.75">
      <c r="A159" s="188">
        <v>146</v>
      </c>
      <c r="B159" s="198" t="s">
        <v>736</v>
      </c>
      <c r="C159" s="198" t="s">
        <v>664</v>
      </c>
      <c r="D159" s="198" t="s">
        <v>811</v>
      </c>
      <c r="E159" s="198" t="s">
        <v>355</v>
      </c>
      <c r="F159" s="198" t="s">
        <v>855</v>
      </c>
      <c r="G159" s="198" t="s">
        <v>816</v>
      </c>
      <c r="H159" s="198" t="s">
        <v>908</v>
      </c>
      <c r="I159" s="198" t="s">
        <v>606</v>
      </c>
      <c r="J159" s="200" t="s">
        <v>1178</v>
      </c>
      <c r="K159" s="221">
        <v>26404</v>
      </c>
      <c r="L159" s="221">
        <v>26404</v>
      </c>
      <c r="M159" s="222">
        <v>26404</v>
      </c>
      <c r="N159" s="209"/>
      <c r="O159" s="209"/>
      <c r="P159" s="209"/>
      <c r="Q159" s="209"/>
      <c r="R159" s="209"/>
      <c r="S159" s="209"/>
      <c r="T159" s="209"/>
      <c r="U159" s="209"/>
      <c r="V159" s="209"/>
      <c r="W159" s="209"/>
      <c r="X159" s="209"/>
      <c r="Y159" s="209"/>
      <c r="Z159" s="209"/>
      <c r="AA159" s="209"/>
      <c r="AB159" s="209"/>
      <c r="AC159" s="209"/>
      <c r="AD159" s="206"/>
    </row>
    <row r="160" spans="1:30" ht="108.75">
      <c r="A160" s="188">
        <v>147</v>
      </c>
      <c r="B160" s="198" t="s">
        <v>736</v>
      </c>
      <c r="C160" s="198" t="s">
        <v>664</v>
      </c>
      <c r="D160" s="198" t="s">
        <v>811</v>
      </c>
      <c r="E160" s="198" t="s">
        <v>355</v>
      </c>
      <c r="F160" s="198" t="s">
        <v>855</v>
      </c>
      <c r="G160" s="198" t="s">
        <v>816</v>
      </c>
      <c r="H160" s="198" t="s">
        <v>909</v>
      </c>
      <c r="I160" s="198" t="s">
        <v>606</v>
      </c>
      <c r="J160" s="216" t="s">
        <v>1179</v>
      </c>
      <c r="K160" s="221">
        <v>26404</v>
      </c>
      <c r="L160" s="221">
        <v>26404</v>
      </c>
      <c r="M160" s="222">
        <v>26404</v>
      </c>
      <c r="N160" s="209"/>
      <c r="O160" s="209"/>
      <c r="P160" s="209"/>
      <c r="Q160" s="209"/>
      <c r="R160" s="209"/>
      <c r="S160" s="209"/>
      <c r="T160" s="209"/>
      <c r="U160" s="209"/>
      <c r="V160" s="209"/>
      <c r="W160" s="209"/>
      <c r="X160" s="209"/>
      <c r="Y160" s="209"/>
      <c r="Z160" s="209"/>
      <c r="AA160" s="209"/>
      <c r="AB160" s="209"/>
      <c r="AC160" s="209"/>
      <c r="AD160" s="206"/>
    </row>
    <row r="161" spans="1:30" ht="108.75">
      <c r="A161" s="188">
        <v>148</v>
      </c>
      <c r="B161" s="198" t="s">
        <v>736</v>
      </c>
      <c r="C161" s="198" t="s">
        <v>664</v>
      </c>
      <c r="D161" s="198" t="s">
        <v>811</v>
      </c>
      <c r="E161" s="198" t="s">
        <v>355</v>
      </c>
      <c r="F161" s="198" t="s">
        <v>855</v>
      </c>
      <c r="G161" s="198" t="s">
        <v>816</v>
      </c>
      <c r="H161" s="198" t="s">
        <v>910</v>
      </c>
      <c r="I161" s="198" t="s">
        <v>606</v>
      </c>
      <c r="J161" s="216" t="s">
        <v>1199</v>
      </c>
      <c r="K161" s="221">
        <v>26404</v>
      </c>
      <c r="L161" s="221">
        <v>26404</v>
      </c>
      <c r="M161" s="222">
        <v>26404</v>
      </c>
      <c r="N161" s="209"/>
      <c r="O161" s="209"/>
      <c r="P161" s="209"/>
      <c r="Q161" s="209"/>
      <c r="R161" s="209"/>
      <c r="S161" s="209"/>
      <c r="T161" s="209"/>
      <c r="U161" s="209"/>
      <c r="V161" s="209"/>
      <c r="W161" s="209"/>
      <c r="X161" s="209"/>
      <c r="Y161" s="209"/>
      <c r="Z161" s="209"/>
      <c r="AA161" s="209"/>
      <c r="AB161" s="209"/>
      <c r="AC161" s="209"/>
      <c r="AD161" s="206"/>
    </row>
    <row r="162" spans="1:30" ht="140.25">
      <c r="A162" s="188">
        <v>149</v>
      </c>
      <c r="B162" s="198" t="s">
        <v>736</v>
      </c>
      <c r="C162" s="198" t="s">
        <v>664</v>
      </c>
      <c r="D162" s="198" t="s">
        <v>811</v>
      </c>
      <c r="E162" s="198" t="s">
        <v>355</v>
      </c>
      <c r="F162" s="198" t="s">
        <v>855</v>
      </c>
      <c r="G162" s="198" t="s">
        <v>816</v>
      </c>
      <c r="H162" s="198" t="s">
        <v>857</v>
      </c>
      <c r="I162" s="198" t="s">
        <v>606</v>
      </c>
      <c r="J162" s="216" t="s">
        <v>1180</v>
      </c>
      <c r="K162" s="221">
        <v>801393</v>
      </c>
      <c r="L162" s="221">
        <v>801393</v>
      </c>
      <c r="M162" s="222">
        <v>801393</v>
      </c>
      <c r="N162" s="209"/>
      <c r="O162" s="209"/>
      <c r="P162" s="209"/>
      <c r="Q162" s="209"/>
      <c r="R162" s="209"/>
      <c r="S162" s="209"/>
      <c r="T162" s="209"/>
      <c r="U162" s="209"/>
      <c r="V162" s="209"/>
      <c r="W162" s="209"/>
      <c r="X162" s="209"/>
      <c r="Y162" s="209"/>
      <c r="Z162" s="209"/>
      <c r="AA162" s="209"/>
      <c r="AB162" s="209"/>
      <c r="AC162" s="209"/>
      <c r="AD162" s="206"/>
    </row>
    <row r="163" spans="1:30" ht="140.25">
      <c r="A163" s="188">
        <v>150</v>
      </c>
      <c r="B163" s="198" t="s">
        <v>736</v>
      </c>
      <c r="C163" s="198" t="s">
        <v>664</v>
      </c>
      <c r="D163" s="198" t="s">
        <v>811</v>
      </c>
      <c r="E163" s="198" t="s">
        <v>355</v>
      </c>
      <c r="F163" s="198" t="s">
        <v>855</v>
      </c>
      <c r="G163" s="198" t="s">
        <v>816</v>
      </c>
      <c r="H163" s="198" t="s">
        <v>911</v>
      </c>
      <c r="I163" s="198" t="s">
        <v>606</v>
      </c>
      <c r="J163" s="216" t="s">
        <v>1181</v>
      </c>
      <c r="K163" s="221">
        <v>91093.08</v>
      </c>
      <c r="L163" s="221">
        <v>91093.08</v>
      </c>
      <c r="M163" s="222">
        <v>91093.08</v>
      </c>
      <c r="N163" s="209"/>
      <c r="O163" s="209"/>
      <c r="P163" s="209"/>
      <c r="Q163" s="209"/>
      <c r="R163" s="209"/>
      <c r="S163" s="209"/>
      <c r="T163" s="209"/>
      <c r="U163" s="209"/>
      <c r="V163" s="209"/>
      <c r="W163" s="209"/>
      <c r="X163" s="209"/>
      <c r="Y163" s="209"/>
      <c r="Z163" s="209"/>
      <c r="AA163" s="209"/>
      <c r="AB163" s="209"/>
      <c r="AC163" s="209"/>
      <c r="AD163" s="206"/>
    </row>
    <row r="164" spans="1:30" ht="144" customHeight="1">
      <c r="A164" s="188">
        <v>151</v>
      </c>
      <c r="B164" s="198" t="s">
        <v>736</v>
      </c>
      <c r="C164" s="198" t="s">
        <v>664</v>
      </c>
      <c r="D164" s="198" t="s">
        <v>811</v>
      </c>
      <c r="E164" s="198" t="s">
        <v>355</v>
      </c>
      <c r="F164" s="198" t="s">
        <v>855</v>
      </c>
      <c r="G164" s="198" t="s">
        <v>816</v>
      </c>
      <c r="H164" s="198" t="s">
        <v>983</v>
      </c>
      <c r="I164" s="198" t="s">
        <v>606</v>
      </c>
      <c r="J164" s="216" t="s">
        <v>1182</v>
      </c>
      <c r="K164" s="221">
        <v>48000</v>
      </c>
      <c r="L164" s="221">
        <v>48000</v>
      </c>
      <c r="M164" s="222">
        <v>48000</v>
      </c>
      <c r="N164" s="209"/>
      <c r="O164" s="209"/>
      <c r="P164" s="209"/>
      <c r="Q164" s="209"/>
      <c r="R164" s="209"/>
      <c r="S164" s="209"/>
      <c r="T164" s="209"/>
      <c r="U164" s="209"/>
      <c r="V164" s="209"/>
      <c r="W164" s="209"/>
      <c r="X164" s="209"/>
      <c r="Y164" s="209"/>
      <c r="Z164" s="209"/>
      <c r="AA164" s="209"/>
      <c r="AB164" s="209"/>
      <c r="AC164" s="209"/>
      <c r="AD164" s="206"/>
    </row>
    <row r="165" spans="1:30" ht="124.5">
      <c r="A165" s="188">
        <v>152</v>
      </c>
      <c r="B165" s="198" t="s">
        <v>736</v>
      </c>
      <c r="C165" s="198" t="s">
        <v>664</v>
      </c>
      <c r="D165" s="198" t="s">
        <v>811</v>
      </c>
      <c r="E165" s="198" t="s">
        <v>355</v>
      </c>
      <c r="F165" s="198" t="s">
        <v>855</v>
      </c>
      <c r="G165" s="198" t="s">
        <v>816</v>
      </c>
      <c r="H165" s="198" t="s">
        <v>984</v>
      </c>
      <c r="I165" s="198" t="s">
        <v>606</v>
      </c>
      <c r="J165" s="216" t="s">
        <v>1183</v>
      </c>
      <c r="K165" s="221">
        <v>72000</v>
      </c>
      <c r="L165" s="221">
        <v>72000</v>
      </c>
      <c r="M165" s="222">
        <v>72000</v>
      </c>
      <c r="N165" s="209"/>
      <c r="O165" s="209"/>
      <c r="P165" s="209"/>
      <c r="Q165" s="209"/>
      <c r="R165" s="209"/>
      <c r="S165" s="209"/>
      <c r="T165" s="209"/>
      <c r="U165" s="209"/>
      <c r="V165" s="209"/>
      <c r="W165" s="209"/>
      <c r="X165" s="209"/>
      <c r="Y165" s="209"/>
      <c r="Z165" s="209"/>
      <c r="AA165" s="209"/>
      <c r="AB165" s="209"/>
      <c r="AC165" s="209"/>
      <c r="AD165" s="206"/>
    </row>
    <row r="166" spans="1:30" ht="124.5">
      <c r="A166" s="188">
        <v>153</v>
      </c>
      <c r="B166" s="198" t="s">
        <v>736</v>
      </c>
      <c r="C166" s="198" t="s">
        <v>664</v>
      </c>
      <c r="D166" s="198" t="s">
        <v>811</v>
      </c>
      <c r="E166" s="198" t="s">
        <v>355</v>
      </c>
      <c r="F166" s="198" t="s">
        <v>855</v>
      </c>
      <c r="G166" s="198" t="s">
        <v>816</v>
      </c>
      <c r="H166" s="198" t="s">
        <v>923</v>
      </c>
      <c r="I166" s="198" t="s">
        <v>606</v>
      </c>
      <c r="J166" s="216" t="s">
        <v>1184</v>
      </c>
      <c r="K166" s="221">
        <v>94105.8</v>
      </c>
      <c r="L166" s="221">
        <v>94105.8</v>
      </c>
      <c r="M166" s="222">
        <v>94105.8</v>
      </c>
      <c r="N166" s="209"/>
      <c r="O166" s="209"/>
      <c r="P166" s="209"/>
      <c r="Q166" s="209"/>
      <c r="R166" s="209"/>
      <c r="S166" s="209"/>
      <c r="T166" s="209"/>
      <c r="U166" s="209"/>
      <c r="V166" s="209"/>
      <c r="W166" s="209"/>
      <c r="X166" s="209"/>
      <c r="Y166" s="209"/>
      <c r="Z166" s="209"/>
      <c r="AA166" s="209"/>
      <c r="AB166" s="209"/>
      <c r="AC166" s="209"/>
      <c r="AD166" s="206"/>
    </row>
    <row r="167" spans="1:30" ht="144" customHeight="1">
      <c r="A167" s="188">
        <v>154</v>
      </c>
      <c r="B167" s="198" t="s">
        <v>736</v>
      </c>
      <c r="C167" s="198" t="s">
        <v>664</v>
      </c>
      <c r="D167" s="198" t="s">
        <v>811</v>
      </c>
      <c r="E167" s="198" t="s">
        <v>355</v>
      </c>
      <c r="F167" s="198" t="s">
        <v>855</v>
      </c>
      <c r="G167" s="198" t="s">
        <v>816</v>
      </c>
      <c r="H167" s="198" t="s">
        <v>872</v>
      </c>
      <c r="I167" s="198" t="s">
        <v>606</v>
      </c>
      <c r="J167" s="216" t="s">
        <v>1185</v>
      </c>
      <c r="K167" s="221">
        <v>72000</v>
      </c>
      <c r="L167" s="221">
        <v>72000</v>
      </c>
      <c r="M167" s="222">
        <v>72000</v>
      </c>
      <c r="N167" s="209"/>
      <c r="O167" s="209"/>
      <c r="P167" s="209"/>
      <c r="Q167" s="209"/>
      <c r="R167" s="209"/>
      <c r="S167" s="209"/>
      <c r="T167" s="209"/>
      <c r="U167" s="209"/>
      <c r="V167" s="209"/>
      <c r="W167" s="209"/>
      <c r="X167" s="209"/>
      <c r="Y167" s="209"/>
      <c r="Z167" s="209"/>
      <c r="AA167" s="209"/>
      <c r="AB167" s="209"/>
      <c r="AC167" s="209"/>
      <c r="AD167" s="206"/>
    </row>
    <row r="168" spans="1:30" ht="141" customHeight="1">
      <c r="A168" s="188">
        <v>155</v>
      </c>
      <c r="B168" s="198" t="s">
        <v>736</v>
      </c>
      <c r="C168" s="198" t="s">
        <v>664</v>
      </c>
      <c r="D168" s="198" t="s">
        <v>811</v>
      </c>
      <c r="E168" s="198" t="s">
        <v>355</v>
      </c>
      <c r="F168" s="198" t="s">
        <v>855</v>
      </c>
      <c r="G168" s="198" t="s">
        <v>816</v>
      </c>
      <c r="H168" s="198" t="s">
        <v>985</v>
      </c>
      <c r="I168" s="198" t="s">
        <v>606</v>
      </c>
      <c r="J168" s="216" t="s">
        <v>1186</v>
      </c>
      <c r="K168" s="221">
        <v>48000</v>
      </c>
      <c r="L168" s="221">
        <v>48000</v>
      </c>
      <c r="M168" s="222">
        <v>48000</v>
      </c>
      <c r="N168" s="209"/>
      <c r="O168" s="209"/>
      <c r="P168" s="209"/>
      <c r="Q168" s="209"/>
      <c r="R168" s="209"/>
      <c r="S168" s="209"/>
      <c r="T168" s="209"/>
      <c r="U168" s="209"/>
      <c r="V168" s="209"/>
      <c r="W168" s="209"/>
      <c r="X168" s="209"/>
      <c r="Y168" s="209"/>
      <c r="Z168" s="209"/>
      <c r="AA168" s="209"/>
      <c r="AB168" s="209"/>
      <c r="AC168" s="209"/>
      <c r="AD168" s="206"/>
    </row>
    <row r="169" spans="1:30" ht="144" customHeight="1">
      <c r="A169" s="188">
        <v>156</v>
      </c>
      <c r="B169" s="198" t="s">
        <v>736</v>
      </c>
      <c r="C169" s="198" t="s">
        <v>664</v>
      </c>
      <c r="D169" s="198" t="s">
        <v>811</v>
      </c>
      <c r="E169" s="198" t="s">
        <v>355</v>
      </c>
      <c r="F169" s="198" t="s">
        <v>855</v>
      </c>
      <c r="G169" s="198" t="s">
        <v>816</v>
      </c>
      <c r="H169" s="198" t="s">
        <v>873</v>
      </c>
      <c r="I169" s="198" t="s">
        <v>606</v>
      </c>
      <c r="J169" s="216" t="s">
        <v>1187</v>
      </c>
      <c r="K169" s="221">
        <v>50250.36</v>
      </c>
      <c r="L169" s="221">
        <v>50250.36</v>
      </c>
      <c r="M169" s="222">
        <v>50250.36</v>
      </c>
      <c r="N169" s="209"/>
      <c r="O169" s="209"/>
      <c r="P169" s="209"/>
      <c r="Q169" s="209"/>
      <c r="R169" s="209"/>
      <c r="S169" s="209"/>
      <c r="T169" s="209"/>
      <c r="U169" s="209"/>
      <c r="V169" s="209"/>
      <c r="W169" s="209"/>
      <c r="X169" s="209"/>
      <c r="Y169" s="209"/>
      <c r="Z169" s="209"/>
      <c r="AA169" s="209"/>
      <c r="AB169" s="209"/>
      <c r="AC169" s="209"/>
      <c r="AD169" s="206"/>
    </row>
    <row r="170" spans="1:30" ht="144" customHeight="1">
      <c r="A170" s="188">
        <v>157</v>
      </c>
      <c r="B170" s="198" t="s">
        <v>736</v>
      </c>
      <c r="C170" s="198" t="s">
        <v>664</v>
      </c>
      <c r="D170" s="198" t="s">
        <v>811</v>
      </c>
      <c r="E170" s="198" t="s">
        <v>355</v>
      </c>
      <c r="F170" s="198" t="s">
        <v>855</v>
      </c>
      <c r="G170" s="198" t="s">
        <v>816</v>
      </c>
      <c r="H170" s="198" t="s">
        <v>986</v>
      </c>
      <c r="I170" s="198" t="s">
        <v>606</v>
      </c>
      <c r="J170" s="216" t="s">
        <v>1188</v>
      </c>
      <c r="K170" s="221">
        <v>111591.84</v>
      </c>
      <c r="L170" s="221">
        <v>111591.84</v>
      </c>
      <c r="M170" s="222">
        <v>111591.84</v>
      </c>
      <c r="N170" s="209"/>
      <c r="O170" s="209"/>
      <c r="P170" s="209"/>
      <c r="Q170" s="209"/>
      <c r="R170" s="209"/>
      <c r="S170" s="209"/>
      <c r="T170" s="209"/>
      <c r="U170" s="209"/>
      <c r="V170" s="209"/>
      <c r="W170" s="209"/>
      <c r="X170" s="209"/>
      <c r="Y170" s="209"/>
      <c r="Z170" s="209"/>
      <c r="AA170" s="209"/>
      <c r="AB170" s="209"/>
      <c r="AC170" s="209"/>
      <c r="AD170" s="206"/>
    </row>
    <row r="171" spans="1:30" ht="124.5">
      <c r="A171" s="188">
        <v>158</v>
      </c>
      <c r="B171" s="198" t="s">
        <v>736</v>
      </c>
      <c r="C171" s="198" t="s">
        <v>664</v>
      </c>
      <c r="D171" s="198" t="s">
        <v>811</v>
      </c>
      <c r="E171" s="198" t="s">
        <v>355</v>
      </c>
      <c r="F171" s="198" t="s">
        <v>855</v>
      </c>
      <c r="G171" s="198" t="s">
        <v>816</v>
      </c>
      <c r="H171" s="198" t="s">
        <v>874</v>
      </c>
      <c r="I171" s="198" t="s">
        <v>606</v>
      </c>
      <c r="J171" s="59" t="s">
        <v>1189</v>
      </c>
      <c r="K171" s="221">
        <v>60000</v>
      </c>
      <c r="L171" s="221">
        <v>60000</v>
      </c>
      <c r="M171" s="222">
        <v>60000</v>
      </c>
      <c r="N171" s="209"/>
      <c r="O171" s="209"/>
      <c r="P171" s="209"/>
      <c r="Q171" s="209"/>
      <c r="R171" s="209"/>
      <c r="S171" s="209"/>
      <c r="T171" s="209"/>
      <c r="U171" s="209"/>
      <c r="V171" s="209"/>
      <c r="W171" s="209"/>
      <c r="X171" s="209"/>
      <c r="Y171" s="209"/>
      <c r="Z171" s="209"/>
      <c r="AA171" s="209"/>
      <c r="AB171" s="209"/>
      <c r="AC171" s="209"/>
      <c r="AD171" s="206"/>
    </row>
    <row r="172" spans="1:30" ht="124.5">
      <c r="A172" s="188">
        <v>159</v>
      </c>
      <c r="B172" s="198" t="s">
        <v>736</v>
      </c>
      <c r="C172" s="198" t="s">
        <v>664</v>
      </c>
      <c r="D172" s="198" t="s">
        <v>811</v>
      </c>
      <c r="E172" s="198" t="s">
        <v>355</v>
      </c>
      <c r="F172" s="198" t="s">
        <v>855</v>
      </c>
      <c r="G172" s="198" t="s">
        <v>816</v>
      </c>
      <c r="H172" s="198" t="s">
        <v>875</v>
      </c>
      <c r="I172" s="198" t="s">
        <v>606</v>
      </c>
      <c r="J172" s="58" t="s">
        <v>1190</v>
      </c>
      <c r="K172" s="221">
        <v>79264.56</v>
      </c>
      <c r="L172" s="221">
        <v>79264.56</v>
      </c>
      <c r="M172" s="222">
        <v>79264.56</v>
      </c>
      <c r="N172" s="209"/>
      <c r="O172" s="209"/>
      <c r="P172" s="209"/>
      <c r="Q172" s="209"/>
      <c r="R172" s="209"/>
      <c r="S172" s="209"/>
      <c r="T172" s="209"/>
      <c r="U172" s="209"/>
      <c r="V172" s="209"/>
      <c r="W172" s="209"/>
      <c r="X172" s="209"/>
      <c r="Y172" s="209"/>
      <c r="Z172" s="209"/>
      <c r="AA172" s="209"/>
      <c r="AB172" s="209"/>
      <c r="AC172" s="209"/>
      <c r="AD172" s="206"/>
    </row>
    <row r="173" spans="1:30" ht="125.25" customHeight="1">
      <c r="A173" s="188">
        <v>160</v>
      </c>
      <c r="B173" s="198" t="s">
        <v>736</v>
      </c>
      <c r="C173" s="198" t="s">
        <v>664</v>
      </c>
      <c r="D173" s="198" t="s">
        <v>811</v>
      </c>
      <c r="E173" s="198" t="s">
        <v>355</v>
      </c>
      <c r="F173" s="198" t="s">
        <v>855</v>
      </c>
      <c r="G173" s="198" t="s">
        <v>816</v>
      </c>
      <c r="H173" s="198" t="s">
        <v>1003</v>
      </c>
      <c r="I173" s="198" t="s">
        <v>606</v>
      </c>
      <c r="J173" s="190" t="s">
        <v>1191</v>
      </c>
      <c r="K173" s="221">
        <v>400696</v>
      </c>
      <c r="L173" s="221">
        <v>400696</v>
      </c>
      <c r="M173" s="222">
        <v>400696</v>
      </c>
      <c r="N173" s="209"/>
      <c r="O173" s="209"/>
      <c r="P173" s="209"/>
      <c r="Q173" s="209"/>
      <c r="R173" s="209"/>
      <c r="S173" s="209"/>
      <c r="T173" s="209"/>
      <c r="U173" s="209"/>
      <c r="V173" s="209"/>
      <c r="W173" s="209"/>
      <c r="X173" s="209"/>
      <c r="Y173" s="209"/>
      <c r="Z173" s="209"/>
      <c r="AA173" s="209"/>
      <c r="AB173" s="209"/>
      <c r="AC173" s="209"/>
      <c r="AD173" s="206"/>
    </row>
    <row r="174" spans="1:30" ht="128.25" customHeight="1">
      <c r="A174" s="188">
        <v>161</v>
      </c>
      <c r="B174" s="198" t="s">
        <v>736</v>
      </c>
      <c r="C174" s="198" t="s">
        <v>664</v>
      </c>
      <c r="D174" s="198" t="s">
        <v>811</v>
      </c>
      <c r="E174" s="198" t="s">
        <v>355</v>
      </c>
      <c r="F174" s="198" t="s">
        <v>855</v>
      </c>
      <c r="G174" s="198" t="s">
        <v>816</v>
      </c>
      <c r="H174" s="198" t="s">
        <v>1007</v>
      </c>
      <c r="I174" s="198" t="s">
        <v>606</v>
      </c>
      <c r="J174" s="190" t="s">
        <v>1192</v>
      </c>
      <c r="K174" s="221">
        <v>400697</v>
      </c>
      <c r="L174" s="221">
        <v>400697</v>
      </c>
      <c r="M174" s="222">
        <v>400697</v>
      </c>
      <c r="N174" s="209"/>
      <c r="O174" s="209"/>
      <c r="P174" s="209"/>
      <c r="Q174" s="209"/>
      <c r="R174" s="209"/>
      <c r="S174" s="209"/>
      <c r="T174" s="209"/>
      <c r="U174" s="209"/>
      <c r="V174" s="209"/>
      <c r="W174" s="209"/>
      <c r="X174" s="209"/>
      <c r="Y174" s="209"/>
      <c r="Z174" s="209"/>
      <c r="AA174" s="209"/>
      <c r="AB174" s="209"/>
      <c r="AC174" s="209"/>
      <c r="AD174" s="206"/>
    </row>
    <row r="175" spans="1:30" ht="126" customHeight="1">
      <c r="A175" s="188">
        <v>162</v>
      </c>
      <c r="B175" s="198" t="s">
        <v>736</v>
      </c>
      <c r="C175" s="198" t="s">
        <v>664</v>
      </c>
      <c r="D175" s="198" t="s">
        <v>811</v>
      </c>
      <c r="E175" s="198" t="s">
        <v>355</v>
      </c>
      <c r="F175" s="198" t="s">
        <v>855</v>
      </c>
      <c r="G175" s="198" t="s">
        <v>816</v>
      </c>
      <c r="H175" s="198" t="s">
        <v>1097</v>
      </c>
      <c r="I175" s="198" t="s">
        <v>606</v>
      </c>
      <c r="J175" s="190" t="s">
        <v>1193</v>
      </c>
      <c r="K175" s="221">
        <v>993220</v>
      </c>
      <c r="L175" s="221">
        <v>993220</v>
      </c>
      <c r="M175" s="222">
        <v>993220</v>
      </c>
      <c r="N175" s="209"/>
      <c r="O175" s="209"/>
      <c r="P175" s="209"/>
      <c r="Q175" s="209"/>
      <c r="R175" s="209"/>
      <c r="S175" s="209"/>
      <c r="T175" s="209"/>
      <c r="U175" s="209"/>
      <c r="V175" s="209"/>
      <c r="W175" s="209"/>
      <c r="X175" s="209"/>
      <c r="Y175" s="209"/>
      <c r="Z175" s="209"/>
      <c r="AA175" s="209"/>
      <c r="AB175" s="209"/>
      <c r="AC175" s="209"/>
      <c r="AD175" s="206"/>
    </row>
    <row r="176" spans="1:30" ht="108.75">
      <c r="A176" s="188">
        <v>163</v>
      </c>
      <c r="B176" s="198" t="s">
        <v>736</v>
      </c>
      <c r="C176" s="198" t="s">
        <v>664</v>
      </c>
      <c r="D176" s="198" t="s">
        <v>811</v>
      </c>
      <c r="E176" s="198" t="s">
        <v>355</v>
      </c>
      <c r="F176" s="198" t="s">
        <v>855</v>
      </c>
      <c r="G176" s="198" t="s">
        <v>816</v>
      </c>
      <c r="H176" s="198" t="s">
        <v>361</v>
      </c>
      <c r="I176" s="198" t="s">
        <v>606</v>
      </c>
      <c r="J176" s="58" t="s">
        <v>1227</v>
      </c>
      <c r="K176" s="221">
        <v>26404</v>
      </c>
      <c r="L176" s="221">
        <v>26404</v>
      </c>
      <c r="M176" s="222">
        <v>26404</v>
      </c>
      <c r="N176" s="209"/>
      <c r="O176" s="209"/>
      <c r="P176" s="209"/>
      <c r="Q176" s="209"/>
      <c r="R176" s="209"/>
      <c r="S176" s="209"/>
      <c r="T176" s="209"/>
      <c r="U176" s="209"/>
      <c r="V176" s="209"/>
      <c r="W176" s="209"/>
      <c r="X176" s="209"/>
      <c r="Y176" s="209"/>
      <c r="Z176" s="209"/>
      <c r="AA176" s="209"/>
      <c r="AB176" s="209"/>
      <c r="AC176" s="209"/>
      <c r="AD176" s="206"/>
    </row>
    <row r="177" spans="1:30" ht="108.75">
      <c r="A177" s="188">
        <v>164</v>
      </c>
      <c r="B177" s="198" t="s">
        <v>736</v>
      </c>
      <c r="C177" s="198" t="s">
        <v>664</v>
      </c>
      <c r="D177" s="198" t="s">
        <v>811</v>
      </c>
      <c r="E177" s="198" t="s">
        <v>355</v>
      </c>
      <c r="F177" s="198" t="s">
        <v>855</v>
      </c>
      <c r="G177" s="198" t="s">
        <v>816</v>
      </c>
      <c r="H177" s="198" t="s">
        <v>1228</v>
      </c>
      <c r="I177" s="198" t="s">
        <v>606</v>
      </c>
      <c r="J177" s="58" t="s">
        <v>1229</v>
      </c>
      <c r="K177" s="221">
        <v>26404</v>
      </c>
      <c r="L177" s="221">
        <v>26404</v>
      </c>
      <c r="M177" s="222">
        <v>26404</v>
      </c>
      <c r="N177" s="209"/>
      <c r="O177" s="209"/>
      <c r="P177" s="209"/>
      <c r="Q177" s="209"/>
      <c r="R177" s="209"/>
      <c r="S177" s="209"/>
      <c r="T177" s="209"/>
      <c r="U177" s="209"/>
      <c r="V177" s="209"/>
      <c r="W177" s="209"/>
      <c r="X177" s="209"/>
      <c r="Y177" s="209"/>
      <c r="Z177" s="209"/>
      <c r="AA177" s="209"/>
      <c r="AB177" s="209"/>
      <c r="AC177" s="209"/>
      <c r="AD177" s="206"/>
    </row>
    <row r="178" spans="1:30" ht="108.75">
      <c r="A178" s="188">
        <v>165</v>
      </c>
      <c r="B178" s="198" t="s">
        <v>736</v>
      </c>
      <c r="C178" s="198" t="s">
        <v>664</v>
      </c>
      <c r="D178" s="198" t="s">
        <v>811</v>
      </c>
      <c r="E178" s="198" t="s">
        <v>355</v>
      </c>
      <c r="F178" s="198" t="s">
        <v>855</v>
      </c>
      <c r="G178" s="198" t="s">
        <v>816</v>
      </c>
      <c r="H178" s="198" t="s">
        <v>1230</v>
      </c>
      <c r="I178" s="198" t="s">
        <v>606</v>
      </c>
      <c r="J178" s="58" t="s">
        <v>1231</v>
      </c>
      <c r="K178" s="221">
        <v>26404</v>
      </c>
      <c r="L178" s="221">
        <v>26404</v>
      </c>
      <c r="M178" s="222">
        <v>26404</v>
      </c>
      <c r="N178" s="209"/>
      <c r="O178" s="209"/>
      <c r="P178" s="209"/>
      <c r="Q178" s="209"/>
      <c r="R178" s="209"/>
      <c r="S178" s="209"/>
      <c r="T178" s="209"/>
      <c r="U178" s="209"/>
      <c r="V178" s="209"/>
      <c r="W178" s="209"/>
      <c r="X178" s="209"/>
      <c r="Y178" s="209"/>
      <c r="Z178" s="209"/>
      <c r="AA178" s="209"/>
      <c r="AB178" s="209"/>
      <c r="AC178" s="209"/>
      <c r="AD178" s="206"/>
    </row>
    <row r="179" spans="1:30" ht="108.75">
      <c r="A179" s="188">
        <v>166</v>
      </c>
      <c r="B179" s="198" t="s">
        <v>736</v>
      </c>
      <c r="C179" s="198" t="s">
        <v>664</v>
      </c>
      <c r="D179" s="198" t="s">
        <v>811</v>
      </c>
      <c r="E179" s="198" t="s">
        <v>355</v>
      </c>
      <c r="F179" s="198" t="s">
        <v>855</v>
      </c>
      <c r="G179" s="198" t="s">
        <v>816</v>
      </c>
      <c r="H179" s="198" t="s">
        <v>1207</v>
      </c>
      <c r="I179" s="198" t="s">
        <v>606</v>
      </c>
      <c r="J179" s="58" t="s">
        <v>1232</v>
      </c>
      <c r="K179" s="221">
        <v>26404</v>
      </c>
      <c r="L179" s="221">
        <v>26404</v>
      </c>
      <c r="M179" s="222">
        <v>26404</v>
      </c>
      <c r="N179" s="209"/>
      <c r="O179" s="209"/>
      <c r="P179" s="209"/>
      <c r="Q179" s="209"/>
      <c r="R179" s="209"/>
      <c r="S179" s="209"/>
      <c r="T179" s="209"/>
      <c r="U179" s="209"/>
      <c r="V179" s="209"/>
      <c r="W179" s="209"/>
      <c r="X179" s="209"/>
      <c r="Y179" s="209"/>
      <c r="Z179" s="209"/>
      <c r="AA179" s="209"/>
      <c r="AB179" s="209"/>
      <c r="AC179" s="209"/>
      <c r="AD179" s="206"/>
    </row>
    <row r="180" spans="1:30" ht="125.25" customHeight="1">
      <c r="A180" s="188">
        <v>167</v>
      </c>
      <c r="B180" s="198" t="s">
        <v>736</v>
      </c>
      <c r="C180" s="198" t="s">
        <v>664</v>
      </c>
      <c r="D180" s="198" t="s">
        <v>811</v>
      </c>
      <c r="E180" s="198" t="s">
        <v>355</v>
      </c>
      <c r="F180" s="198" t="s">
        <v>855</v>
      </c>
      <c r="G180" s="198" t="s">
        <v>816</v>
      </c>
      <c r="H180" s="198" t="s">
        <v>1396</v>
      </c>
      <c r="I180" s="198" t="s">
        <v>606</v>
      </c>
      <c r="J180" s="58" t="s">
        <v>1226</v>
      </c>
      <c r="K180" s="221">
        <v>26404</v>
      </c>
      <c r="L180" s="221">
        <v>26404</v>
      </c>
      <c r="M180" s="222">
        <v>26404</v>
      </c>
      <c r="N180" s="209"/>
      <c r="O180" s="209"/>
      <c r="P180" s="209"/>
      <c r="Q180" s="209"/>
      <c r="R180" s="209"/>
      <c r="S180" s="209"/>
      <c r="T180" s="209"/>
      <c r="U180" s="209"/>
      <c r="V180" s="209"/>
      <c r="W180" s="209"/>
      <c r="X180" s="209"/>
      <c r="Y180" s="209"/>
      <c r="Z180" s="209"/>
      <c r="AA180" s="209"/>
      <c r="AB180" s="209"/>
      <c r="AC180" s="209"/>
      <c r="AD180" s="206"/>
    </row>
    <row r="181" spans="1:29" s="125" customFormat="1" ht="15">
      <c r="A181" s="280" t="s">
        <v>674</v>
      </c>
      <c r="B181" s="281"/>
      <c r="C181" s="281"/>
      <c r="D181" s="281"/>
      <c r="E181" s="281"/>
      <c r="F181" s="281"/>
      <c r="G181" s="281"/>
      <c r="H181" s="281"/>
      <c r="I181" s="281"/>
      <c r="J181" s="282"/>
      <c r="K181" s="144">
        <f>K14+K88</f>
        <v>839495843.64</v>
      </c>
      <c r="L181" s="144">
        <f>L14+L88</f>
        <v>794507537.64</v>
      </c>
      <c r="M181" s="144">
        <f>M14+M88</f>
        <v>793183103.64</v>
      </c>
      <c r="N181" s="211"/>
      <c r="O181" s="211"/>
      <c r="P181" s="211"/>
      <c r="Q181" s="211"/>
      <c r="R181" s="211"/>
      <c r="S181" s="211"/>
      <c r="T181" s="211"/>
      <c r="U181" s="211"/>
      <c r="V181" s="211"/>
      <c r="W181" s="211"/>
      <c r="X181" s="211"/>
      <c r="Y181" s="211"/>
      <c r="Z181" s="211"/>
      <c r="AA181" s="211"/>
      <c r="AB181" s="211"/>
      <c r="AC181" s="211"/>
    </row>
    <row r="182" spans="1:29" s="206" customFormat="1" ht="15">
      <c r="A182" s="231"/>
      <c r="B182" s="231"/>
      <c r="C182" s="231"/>
      <c r="D182" s="204"/>
      <c r="E182" s="231"/>
      <c r="F182" s="231"/>
      <c r="G182" s="231"/>
      <c r="H182" s="231"/>
      <c r="I182" s="231"/>
      <c r="J182" s="203"/>
      <c r="K182" s="230"/>
      <c r="L182" s="230"/>
      <c r="M182" s="230"/>
      <c r="N182" s="209"/>
      <c r="O182" s="209"/>
      <c r="P182" s="209"/>
      <c r="Q182" s="209"/>
      <c r="R182" s="209"/>
      <c r="S182" s="209"/>
      <c r="T182" s="209"/>
      <c r="U182" s="209"/>
      <c r="V182" s="209"/>
      <c r="W182" s="209"/>
      <c r="X182" s="209"/>
      <c r="Y182" s="209"/>
      <c r="Z182" s="209"/>
      <c r="AA182" s="209"/>
      <c r="AB182" s="209"/>
      <c r="AC182" s="209"/>
    </row>
    <row r="183" spans="1:29" s="206" customFormat="1" ht="15">
      <c r="A183" s="231"/>
      <c r="B183" s="231"/>
      <c r="C183" s="231"/>
      <c r="D183" s="204"/>
      <c r="E183" s="231"/>
      <c r="F183" s="231"/>
      <c r="G183" s="231"/>
      <c r="H183" s="231"/>
      <c r="I183" s="231"/>
      <c r="J183" s="203"/>
      <c r="K183" s="205"/>
      <c r="L183" s="205"/>
      <c r="M183" s="205"/>
      <c r="N183" s="210"/>
      <c r="O183" s="210"/>
      <c r="P183" s="210"/>
      <c r="Q183" s="209"/>
      <c r="R183" s="209"/>
      <c r="S183" s="209"/>
      <c r="T183" s="209"/>
      <c r="U183" s="209"/>
      <c r="V183" s="209"/>
      <c r="W183" s="209"/>
      <c r="X183" s="209"/>
      <c r="Y183" s="209"/>
      <c r="Z183" s="209"/>
      <c r="AA183" s="209"/>
      <c r="AB183" s="209"/>
      <c r="AC183" s="209"/>
    </row>
    <row r="184" spans="1:29" s="206" customFormat="1" ht="15">
      <c r="A184" s="231"/>
      <c r="B184" s="231"/>
      <c r="C184" s="231"/>
      <c r="D184" s="204"/>
      <c r="E184" s="231"/>
      <c r="F184" s="231"/>
      <c r="G184" s="231"/>
      <c r="H184" s="231"/>
      <c r="I184" s="231"/>
      <c r="J184" s="203"/>
      <c r="K184" s="296"/>
      <c r="L184" s="297"/>
      <c r="M184" s="297"/>
      <c r="N184" s="209"/>
      <c r="O184" s="209"/>
      <c r="P184" s="209"/>
      <c r="Q184" s="209"/>
      <c r="R184" s="209"/>
      <c r="S184" s="209"/>
      <c r="T184" s="209"/>
      <c r="U184" s="209"/>
      <c r="V184" s="209"/>
      <c r="W184" s="209"/>
      <c r="X184" s="209"/>
      <c r="Y184" s="209"/>
      <c r="Z184" s="209"/>
      <c r="AA184" s="209"/>
      <c r="AB184" s="209"/>
      <c r="AC184" s="209"/>
    </row>
    <row r="185" spans="1:29" s="206" customFormat="1" ht="15">
      <c r="A185" s="231"/>
      <c r="B185" s="231"/>
      <c r="C185" s="231"/>
      <c r="D185" s="204"/>
      <c r="E185" s="231"/>
      <c r="F185" s="231"/>
      <c r="G185" s="231"/>
      <c r="H185" s="231"/>
      <c r="I185" s="231"/>
      <c r="J185" s="203"/>
      <c r="K185" s="296"/>
      <c r="L185" s="298"/>
      <c r="M185" s="298"/>
      <c r="N185" s="209"/>
      <c r="O185" s="209"/>
      <c r="P185" s="209"/>
      <c r="Q185" s="209"/>
      <c r="R185" s="209"/>
      <c r="S185" s="209"/>
      <c r="T185" s="209"/>
      <c r="U185" s="209"/>
      <c r="V185" s="209"/>
      <c r="W185" s="209"/>
      <c r="X185" s="209"/>
      <c r="Y185" s="209"/>
      <c r="Z185" s="209"/>
      <c r="AA185" s="209"/>
      <c r="AB185" s="209"/>
      <c r="AC185" s="209"/>
    </row>
    <row r="186" spans="1:29" s="206" customFormat="1" ht="15">
      <c r="A186" s="231"/>
      <c r="B186" s="231"/>
      <c r="C186" s="231"/>
      <c r="D186" s="204"/>
      <c r="E186" s="231"/>
      <c r="F186" s="231"/>
      <c r="G186" s="231"/>
      <c r="H186" s="231"/>
      <c r="I186" s="231"/>
      <c r="J186" s="203"/>
      <c r="K186" s="294"/>
      <c r="L186" s="299"/>
      <c r="M186" s="299"/>
      <c r="N186" s="211"/>
      <c r="O186" s="211"/>
      <c r="P186" s="211"/>
      <c r="Q186" s="209"/>
      <c r="R186" s="209"/>
      <c r="S186" s="209"/>
      <c r="T186" s="209"/>
      <c r="U186" s="209"/>
      <c r="V186" s="209"/>
      <c r="W186" s="209"/>
      <c r="X186" s="209"/>
      <c r="Y186" s="209"/>
      <c r="Z186" s="209"/>
      <c r="AA186" s="209"/>
      <c r="AB186" s="209"/>
      <c r="AC186" s="209"/>
    </row>
    <row r="187" spans="1:29" s="206" customFormat="1" ht="15">
      <c r="A187" s="231"/>
      <c r="B187" s="231"/>
      <c r="C187" s="231"/>
      <c r="D187" s="204"/>
      <c r="E187" s="231"/>
      <c r="F187" s="231"/>
      <c r="G187" s="231"/>
      <c r="H187" s="231"/>
      <c r="I187" s="231"/>
      <c r="J187" s="203"/>
      <c r="K187" s="292"/>
      <c r="L187" s="300"/>
      <c r="M187" s="300"/>
      <c r="N187" s="209"/>
      <c r="O187" s="209"/>
      <c r="P187" s="209"/>
      <c r="Q187" s="209"/>
      <c r="R187" s="209"/>
      <c r="S187" s="209"/>
      <c r="T187" s="209"/>
      <c r="U187" s="209"/>
      <c r="V187" s="209"/>
      <c r="W187" s="209"/>
      <c r="X187" s="209"/>
      <c r="Y187" s="209"/>
      <c r="Z187" s="209"/>
      <c r="AA187" s="209"/>
      <c r="AB187" s="209"/>
      <c r="AC187" s="209"/>
    </row>
    <row r="188" spans="1:29" s="206" customFormat="1" ht="15">
      <c r="A188" s="231"/>
      <c r="B188" s="231"/>
      <c r="C188" s="231"/>
      <c r="D188" s="204"/>
      <c r="E188" s="231"/>
      <c r="F188" s="231"/>
      <c r="G188" s="231"/>
      <c r="H188" s="231"/>
      <c r="I188" s="231"/>
      <c r="J188" s="203"/>
      <c r="K188" s="294"/>
      <c r="L188" s="295"/>
      <c r="M188" s="295"/>
      <c r="N188" s="211"/>
      <c r="O188" s="211"/>
      <c r="P188" s="211"/>
      <c r="Q188" s="209"/>
      <c r="R188" s="209"/>
      <c r="S188" s="209"/>
      <c r="T188" s="209"/>
      <c r="U188" s="209"/>
      <c r="V188" s="209"/>
      <c r="W188" s="209"/>
      <c r="X188" s="209"/>
      <c r="Y188" s="209"/>
      <c r="Z188" s="209"/>
      <c r="AA188" s="209"/>
      <c r="AB188" s="209"/>
      <c r="AC188" s="209"/>
    </row>
    <row r="189" spans="1:29" s="206" customFormat="1" ht="15">
      <c r="A189" s="231"/>
      <c r="B189" s="231"/>
      <c r="C189" s="231"/>
      <c r="D189" s="204"/>
      <c r="E189" s="231"/>
      <c r="F189" s="231"/>
      <c r="G189" s="231"/>
      <c r="H189" s="231"/>
      <c r="I189" s="231"/>
      <c r="J189" s="203"/>
      <c r="K189" s="292"/>
      <c r="L189" s="293"/>
      <c r="M189" s="293"/>
      <c r="N189" s="209"/>
      <c r="O189" s="209"/>
      <c r="P189" s="209"/>
      <c r="Q189" s="209"/>
      <c r="R189" s="209"/>
      <c r="S189" s="209"/>
      <c r="T189" s="209"/>
      <c r="U189" s="209"/>
      <c r="V189" s="209"/>
      <c r="W189" s="209"/>
      <c r="X189" s="209"/>
      <c r="Y189" s="209"/>
      <c r="Z189" s="209"/>
      <c r="AA189" s="209"/>
      <c r="AB189" s="209"/>
      <c r="AC189" s="209"/>
    </row>
    <row r="190" spans="1:29" s="206" customFormat="1" ht="15">
      <c r="A190" s="231"/>
      <c r="B190" s="231"/>
      <c r="C190" s="231"/>
      <c r="D190" s="204"/>
      <c r="E190" s="231"/>
      <c r="F190" s="231"/>
      <c r="G190" s="231"/>
      <c r="H190" s="231"/>
      <c r="I190" s="231"/>
      <c r="J190" s="203"/>
      <c r="K190" s="294"/>
      <c r="L190" s="295"/>
      <c r="M190" s="295"/>
      <c r="N190" s="211"/>
      <c r="O190" s="211"/>
      <c r="P190" s="211"/>
      <c r="Q190" s="209"/>
      <c r="R190" s="209"/>
      <c r="S190" s="209"/>
      <c r="T190" s="209"/>
      <c r="U190" s="209"/>
      <c r="V190" s="209"/>
      <c r="W190" s="209"/>
      <c r="X190" s="209"/>
      <c r="Y190" s="209"/>
      <c r="Z190" s="209"/>
      <c r="AA190" s="209"/>
      <c r="AB190" s="209"/>
      <c r="AC190" s="209"/>
    </row>
    <row r="191" spans="1:29" s="206" customFormat="1" ht="15">
      <c r="A191" s="231"/>
      <c r="B191" s="231"/>
      <c r="C191" s="231"/>
      <c r="D191" s="204"/>
      <c r="E191" s="231"/>
      <c r="F191" s="231"/>
      <c r="G191" s="231"/>
      <c r="H191" s="231"/>
      <c r="I191" s="231"/>
      <c r="J191" s="203"/>
      <c r="K191" s="230"/>
      <c r="L191" s="230"/>
      <c r="M191" s="230"/>
      <c r="N191" s="209"/>
      <c r="O191" s="209"/>
      <c r="P191" s="209"/>
      <c r="Q191" s="209"/>
      <c r="R191" s="209"/>
      <c r="S191" s="209"/>
      <c r="T191" s="209"/>
      <c r="U191" s="209"/>
      <c r="V191" s="209"/>
      <c r="W191" s="209"/>
      <c r="X191" s="209"/>
      <c r="Y191" s="209"/>
      <c r="Z191" s="209"/>
      <c r="AA191" s="209"/>
      <c r="AB191" s="209"/>
      <c r="AC191" s="209"/>
    </row>
    <row r="192" spans="1:29" s="206" customFormat="1" ht="15">
      <c r="A192" s="231"/>
      <c r="B192" s="231"/>
      <c r="C192" s="231"/>
      <c r="D192" s="204"/>
      <c r="E192" s="231"/>
      <c r="F192" s="231"/>
      <c r="G192" s="231"/>
      <c r="H192" s="231"/>
      <c r="I192" s="231"/>
      <c r="J192" s="203"/>
      <c r="K192" s="230"/>
      <c r="L192" s="230"/>
      <c r="M192" s="230"/>
      <c r="N192" s="209"/>
      <c r="O192" s="209"/>
      <c r="P192" s="209"/>
      <c r="Q192" s="209"/>
      <c r="R192" s="209"/>
      <c r="S192" s="209"/>
      <c r="T192" s="209"/>
      <c r="U192" s="209"/>
      <c r="V192" s="209"/>
      <c r="W192" s="209"/>
      <c r="X192" s="209"/>
      <c r="Y192" s="209"/>
      <c r="Z192" s="209"/>
      <c r="AA192" s="209"/>
      <c r="AB192" s="209"/>
      <c r="AC192" s="209"/>
    </row>
    <row r="193" spans="1:29" s="206" customFormat="1" ht="15">
      <c r="A193" s="231"/>
      <c r="B193" s="231"/>
      <c r="C193" s="231"/>
      <c r="D193" s="204"/>
      <c r="E193" s="231"/>
      <c r="F193" s="231"/>
      <c r="G193" s="231"/>
      <c r="H193" s="231"/>
      <c r="I193" s="231"/>
      <c r="J193" s="203"/>
      <c r="K193" s="230"/>
      <c r="L193" s="230"/>
      <c r="M193" s="230"/>
      <c r="N193" s="209"/>
      <c r="O193" s="209"/>
      <c r="P193" s="209"/>
      <c r="Q193" s="209"/>
      <c r="R193" s="209"/>
      <c r="S193" s="209"/>
      <c r="T193" s="209"/>
      <c r="U193" s="209"/>
      <c r="V193" s="209"/>
      <c r="W193" s="209"/>
      <c r="X193" s="209"/>
      <c r="Y193" s="209"/>
      <c r="Z193" s="209"/>
      <c r="AA193" s="209"/>
      <c r="AB193" s="209"/>
      <c r="AC193" s="209"/>
    </row>
    <row r="194" spans="1:29" s="206" customFormat="1" ht="15">
      <c r="A194" s="231"/>
      <c r="B194" s="231"/>
      <c r="C194" s="231"/>
      <c r="D194" s="204"/>
      <c r="E194" s="231"/>
      <c r="F194" s="231"/>
      <c r="G194" s="231"/>
      <c r="H194" s="231"/>
      <c r="I194" s="231"/>
      <c r="J194" s="203"/>
      <c r="K194" s="230"/>
      <c r="L194" s="230"/>
      <c r="M194" s="230"/>
      <c r="N194" s="209"/>
      <c r="O194" s="209"/>
      <c r="P194" s="209"/>
      <c r="Q194" s="209"/>
      <c r="R194" s="209"/>
      <c r="S194" s="209"/>
      <c r="T194" s="209"/>
      <c r="U194" s="209"/>
      <c r="V194" s="209"/>
      <c r="W194" s="209"/>
      <c r="X194" s="209"/>
      <c r="Y194" s="209"/>
      <c r="Z194" s="209"/>
      <c r="AA194" s="209"/>
      <c r="AB194" s="209"/>
      <c r="AC194" s="209"/>
    </row>
    <row r="195" spans="1:29" s="206" customFormat="1" ht="15">
      <c r="A195" s="231"/>
      <c r="B195" s="231"/>
      <c r="C195" s="231"/>
      <c r="D195" s="204"/>
      <c r="E195" s="231"/>
      <c r="F195" s="231"/>
      <c r="G195" s="231"/>
      <c r="H195" s="231"/>
      <c r="I195" s="231"/>
      <c r="J195" s="203"/>
      <c r="K195" s="230"/>
      <c r="L195" s="230"/>
      <c r="M195" s="230"/>
      <c r="N195" s="209"/>
      <c r="O195" s="209"/>
      <c r="P195" s="209"/>
      <c r="Q195" s="209"/>
      <c r="R195" s="209"/>
      <c r="S195" s="209"/>
      <c r="T195" s="209"/>
      <c r="U195" s="209"/>
      <c r="V195" s="209"/>
      <c r="W195" s="209"/>
      <c r="X195" s="209"/>
      <c r="Y195" s="209"/>
      <c r="Z195" s="209"/>
      <c r="AA195" s="209"/>
      <c r="AB195" s="209"/>
      <c r="AC195" s="209"/>
    </row>
    <row r="196" spans="1:29" s="206" customFormat="1" ht="15">
      <c r="A196" s="231"/>
      <c r="B196" s="231"/>
      <c r="C196" s="231"/>
      <c r="D196" s="204"/>
      <c r="E196" s="231"/>
      <c r="F196" s="231"/>
      <c r="G196" s="231"/>
      <c r="H196" s="231"/>
      <c r="I196" s="231"/>
      <c r="J196" s="203"/>
      <c r="K196" s="230"/>
      <c r="L196" s="230"/>
      <c r="M196" s="230"/>
      <c r="N196" s="209"/>
      <c r="O196" s="209"/>
      <c r="P196" s="209"/>
      <c r="Q196" s="209"/>
      <c r="R196" s="209"/>
      <c r="S196" s="209"/>
      <c r="T196" s="209"/>
      <c r="U196" s="209"/>
      <c r="V196" s="209"/>
      <c r="W196" s="209"/>
      <c r="X196" s="209"/>
      <c r="Y196" s="209"/>
      <c r="Z196" s="209"/>
      <c r="AA196" s="209"/>
      <c r="AB196" s="209"/>
      <c r="AC196" s="209"/>
    </row>
    <row r="197" spans="1:29" s="206" customFormat="1" ht="15">
      <c r="A197" s="231"/>
      <c r="B197" s="231"/>
      <c r="C197" s="231"/>
      <c r="D197" s="204"/>
      <c r="E197" s="231"/>
      <c r="F197" s="231"/>
      <c r="G197" s="231"/>
      <c r="H197" s="231"/>
      <c r="I197" s="231"/>
      <c r="J197" s="203"/>
      <c r="K197" s="230"/>
      <c r="L197" s="230"/>
      <c r="M197" s="230"/>
      <c r="N197" s="209"/>
      <c r="O197" s="209"/>
      <c r="P197" s="209"/>
      <c r="Q197" s="209"/>
      <c r="R197" s="209"/>
      <c r="S197" s="209"/>
      <c r="T197" s="209"/>
      <c r="U197" s="209"/>
      <c r="V197" s="209"/>
      <c r="W197" s="209"/>
      <c r="X197" s="209"/>
      <c r="Y197" s="209"/>
      <c r="Z197" s="209"/>
      <c r="AA197" s="209"/>
      <c r="AB197" s="209"/>
      <c r="AC197" s="209"/>
    </row>
    <row r="198" spans="1:29" s="206" customFormat="1" ht="15">
      <c r="A198" s="231"/>
      <c r="B198" s="231"/>
      <c r="C198" s="231"/>
      <c r="D198" s="204"/>
      <c r="E198" s="231"/>
      <c r="F198" s="231"/>
      <c r="G198" s="231"/>
      <c r="H198" s="231"/>
      <c r="I198" s="231"/>
      <c r="J198" s="203"/>
      <c r="K198" s="230"/>
      <c r="L198" s="230"/>
      <c r="M198" s="230"/>
      <c r="N198" s="209"/>
      <c r="O198" s="209"/>
      <c r="P198" s="209"/>
      <c r="Q198" s="209"/>
      <c r="R198" s="209"/>
      <c r="S198" s="209"/>
      <c r="T198" s="209"/>
      <c r="U198" s="209"/>
      <c r="V198" s="209"/>
      <c r="W198" s="209"/>
      <c r="X198" s="209"/>
      <c r="Y198" s="209"/>
      <c r="Z198" s="209"/>
      <c r="AA198" s="209"/>
      <c r="AB198" s="209"/>
      <c r="AC198" s="209"/>
    </row>
  </sheetData>
  <sheetProtection/>
  <autoFilter ref="A11:M182"/>
  <mergeCells count="43">
    <mergeCell ref="K188:M188"/>
    <mergeCell ref="X10:X12"/>
    <mergeCell ref="AB10:AB12"/>
    <mergeCell ref="K10:K12"/>
    <mergeCell ref="B11:B12"/>
    <mergeCell ref="G11:G12"/>
    <mergeCell ref="K189:M189"/>
    <mergeCell ref="K190:M190"/>
    <mergeCell ref="AC10:AC12"/>
    <mergeCell ref="K184:M184"/>
    <mergeCell ref="K185:M185"/>
    <mergeCell ref="K186:M186"/>
    <mergeCell ref="K187:M187"/>
    <mergeCell ref="A181:J181"/>
    <mergeCell ref="A10:A12"/>
    <mergeCell ref="T10:T12"/>
    <mergeCell ref="U10:U12"/>
    <mergeCell ref="V10:V12"/>
    <mergeCell ref="W10:W12"/>
    <mergeCell ref="B10:I10"/>
    <mergeCell ref="E11:E12"/>
    <mergeCell ref="F11:F12"/>
    <mergeCell ref="O10:Q12"/>
    <mergeCell ref="C5:E5"/>
    <mergeCell ref="H11:H12"/>
    <mergeCell ref="L10:L12"/>
    <mergeCell ref="M10:M12"/>
    <mergeCell ref="I11:I12"/>
    <mergeCell ref="Y10:Y12"/>
    <mergeCell ref="C6:E6"/>
    <mergeCell ref="R10:R12"/>
    <mergeCell ref="S10:S12"/>
    <mergeCell ref="J10:J12"/>
    <mergeCell ref="L1:M1"/>
    <mergeCell ref="L2:M2"/>
    <mergeCell ref="L3:M3"/>
    <mergeCell ref="L4:M4"/>
    <mergeCell ref="Z10:Z12"/>
    <mergeCell ref="AA10:AA12"/>
    <mergeCell ref="A8:M8"/>
    <mergeCell ref="C11:C12"/>
    <mergeCell ref="D11:D12"/>
    <mergeCell ref="N10:N12"/>
  </mergeCells>
  <printOptions/>
  <pageMargins left="0.7874015748031497" right="0.3937007874015748" top="0.3937007874015748" bottom="0.3937007874015748" header="0.5118110236220472" footer="0.5118110236220472"/>
  <pageSetup fitToHeight="0"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view="pageBreakPreview" zoomScale="70" zoomScaleSheetLayoutView="70" zoomScalePageLayoutView="0" workbookViewId="0" topLeftCell="A1">
      <selection activeCell="A12" sqref="A12:A53"/>
    </sheetView>
  </sheetViews>
  <sheetFormatPr defaultColWidth="12.7109375" defaultRowHeight="15"/>
  <cols>
    <col min="1" max="1" width="7.7109375" style="23" customWidth="1"/>
    <col min="2" max="2" width="59.00390625" style="23" customWidth="1"/>
    <col min="3" max="3" width="18.8515625" style="26" customWidth="1"/>
    <col min="4" max="5" width="18.8515625" style="27" customWidth="1"/>
    <col min="6" max="6" width="17.7109375" style="27" customWidth="1"/>
    <col min="7" max="16384" width="12.7109375" style="23" customWidth="1"/>
  </cols>
  <sheetData>
    <row r="1" spans="5:6" ht="15">
      <c r="E1" s="257" t="s">
        <v>566</v>
      </c>
      <c r="F1" s="257"/>
    </row>
    <row r="2" spans="5:6" ht="15">
      <c r="E2" s="258" t="s">
        <v>1145</v>
      </c>
      <c r="F2" s="258"/>
    </row>
    <row r="3" spans="5:6" ht="15">
      <c r="E3" s="258" t="s">
        <v>298</v>
      </c>
      <c r="F3" s="258"/>
    </row>
    <row r="4" spans="5:6" ht="15">
      <c r="E4" s="259" t="s">
        <v>1314</v>
      </c>
      <c r="F4" s="259"/>
    </row>
    <row r="6" spans="5:6" ht="15" customHeight="1">
      <c r="E6" s="100"/>
      <c r="F6" s="100"/>
    </row>
    <row r="7" spans="1:6" ht="45.75" customHeight="1">
      <c r="A7" s="301" t="s">
        <v>1306</v>
      </c>
      <c r="B7" s="302"/>
      <c r="C7" s="302"/>
      <c r="D7" s="302"/>
      <c r="E7" s="302"/>
      <c r="F7" s="302"/>
    </row>
    <row r="8" spans="1:6" ht="12.75">
      <c r="A8" s="303"/>
      <c r="B8" s="304"/>
      <c r="C8" s="304"/>
      <c r="D8" s="304"/>
      <c r="E8" s="304"/>
      <c r="F8" s="304"/>
    </row>
    <row r="9" spans="1:6" ht="12.75">
      <c r="A9" s="38"/>
      <c r="B9" s="39"/>
      <c r="C9" s="40"/>
      <c r="D9" s="41"/>
      <c r="E9" s="41"/>
      <c r="F9" s="37" t="s">
        <v>258</v>
      </c>
    </row>
    <row r="10" spans="1:6" s="24" customFormat="1" ht="26.25">
      <c r="A10" s="42" t="s">
        <v>660</v>
      </c>
      <c r="B10" s="43" t="s">
        <v>672</v>
      </c>
      <c r="C10" s="44" t="s">
        <v>8</v>
      </c>
      <c r="D10" s="45" t="s">
        <v>1094</v>
      </c>
      <c r="E10" s="45" t="s">
        <v>1205</v>
      </c>
      <c r="F10" s="45" t="s">
        <v>1304</v>
      </c>
    </row>
    <row r="11" spans="1:6" s="25" customFormat="1" ht="12.75">
      <c r="A11" s="46"/>
      <c r="B11" s="47">
        <v>1</v>
      </c>
      <c r="C11" s="48">
        <v>2</v>
      </c>
      <c r="D11" s="49">
        <v>3</v>
      </c>
      <c r="E11" s="49">
        <v>4</v>
      </c>
      <c r="F11" s="49">
        <v>5</v>
      </c>
    </row>
    <row r="12" spans="1:6" s="51" customFormat="1" ht="12.75">
      <c r="A12" s="30" t="s">
        <v>661</v>
      </c>
      <c r="B12" s="50" t="s">
        <v>665</v>
      </c>
      <c r="C12" s="35" t="s">
        <v>9</v>
      </c>
      <c r="D12" s="34">
        <f>SUM(D13:D19)</f>
        <v>65239763</v>
      </c>
      <c r="E12" s="34">
        <f>SUM(E13:E19)</f>
        <v>41493596</v>
      </c>
      <c r="F12" s="34">
        <f>SUM(F13:F19)</f>
        <v>40004842</v>
      </c>
    </row>
    <row r="13" spans="1:6" s="24" customFormat="1" ht="26.25">
      <c r="A13" s="30" t="s">
        <v>664</v>
      </c>
      <c r="B13" s="36" t="s">
        <v>26</v>
      </c>
      <c r="C13" s="33" t="s">
        <v>263</v>
      </c>
      <c r="D13" s="31">
        <f>'№4 вед 2023-2025'!G28</f>
        <v>2060569</v>
      </c>
      <c r="E13" s="31">
        <f>'№4 вед 2023-2025'!H28</f>
        <v>2060569</v>
      </c>
      <c r="F13" s="31">
        <f>'№4 вед 2023-2025'!I28</f>
        <v>2060569</v>
      </c>
    </row>
    <row r="14" spans="1:6" s="24" customFormat="1" ht="39">
      <c r="A14" s="30" t="s">
        <v>666</v>
      </c>
      <c r="B14" s="36" t="s">
        <v>671</v>
      </c>
      <c r="C14" s="33" t="s">
        <v>264</v>
      </c>
      <c r="D14" s="31">
        <f>'№4 вед 2023-2025'!G13</f>
        <v>2377994</v>
      </c>
      <c r="E14" s="31">
        <f>'№4 вед 2023-2025'!H13</f>
        <v>1433884</v>
      </c>
      <c r="F14" s="31">
        <f>'№4 вед 2023-2025'!I13</f>
        <v>1463884</v>
      </c>
    </row>
    <row r="15" spans="1:6" s="24" customFormat="1" ht="39">
      <c r="A15" s="30" t="s">
        <v>426</v>
      </c>
      <c r="B15" s="36" t="s">
        <v>512</v>
      </c>
      <c r="C15" s="33" t="s">
        <v>265</v>
      </c>
      <c r="D15" s="31">
        <f>'№4 вед 2023-2025'!G34</f>
        <v>41433443</v>
      </c>
      <c r="E15" s="31">
        <f>'№4 вед 2023-2025'!H34</f>
        <v>25483443</v>
      </c>
      <c r="F15" s="31">
        <f>'№4 вед 2023-2025'!I34</f>
        <v>24983443</v>
      </c>
    </row>
    <row r="16" spans="1:6" s="24" customFormat="1" ht="12.75">
      <c r="A16" s="30" t="s">
        <v>427</v>
      </c>
      <c r="B16" s="32" t="s">
        <v>878</v>
      </c>
      <c r="C16" s="33" t="s">
        <v>879</v>
      </c>
      <c r="D16" s="31">
        <f>'№4 вед 2023-2025'!G61</f>
        <v>1600</v>
      </c>
      <c r="E16" s="31">
        <f>'№4 вед 2023-2025'!H61</f>
        <v>1400</v>
      </c>
      <c r="F16" s="31">
        <f>'№4 вед 2023-2025'!I61</f>
        <v>0</v>
      </c>
    </row>
    <row r="17" spans="1:6" s="24" customFormat="1" ht="26.25">
      <c r="A17" s="30" t="s">
        <v>428</v>
      </c>
      <c r="B17" s="36" t="s">
        <v>654</v>
      </c>
      <c r="C17" s="33" t="s">
        <v>266</v>
      </c>
      <c r="D17" s="31">
        <f>'№4 вед 2023-2025'!G207+'№4 вед 2023-2025'!G445</f>
        <v>12742391</v>
      </c>
      <c r="E17" s="31">
        <f>'№4 вед 2023-2025'!H207+'№4 вед 2023-2025'!H445</f>
        <v>9390534</v>
      </c>
      <c r="F17" s="31">
        <f>'№4 вед 2023-2025'!I207+'№4 вед 2023-2025'!I445</f>
        <v>8363180</v>
      </c>
    </row>
    <row r="18" spans="1:6" s="24" customFormat="1" ht="12.75">
      <c r="A18" s="30" t="s">
        <v>429</v>
      </c>
      <c r="B18" s="36" t="s">
        <v>442</v>
      </c>
      <c r="C18" s="33" t="s">
        <v>734</v>
      </c>
      <c r="D18" s="31">
        <f>'№4 вед 2023-2025'!G67</f>
        <v>200000</v>
      </c>
      <c r="E18" s="31">
        <f>'№4 вед 2023-2025'!H67</f>
        <v>200000</v>
      </c>
      <c r="F18" s="31">
        <f>'№4 вед 2023-2025'!I67</f>
        <v>200000</v>
      </c>
    </row>
    <row r="19" spans="1:6" s="24" customFormat="1" ht="12.75">
      <c r="A19" s="30" t="s">
        <v>430</v>
      </c>
      <c r="B19" s="240" t="s">
        <v>159</v>
      </c>
      <c r="C19" s="33" t="s">
        <v>562</v>
      </c>
      <c r="D19" s="31">
        <f>'№4 вед 2023-2025'!G73+'№4 вед 2023-2025'!G459</f>
        <v>6423766</v>
      </c>
      <c r="E19" s="31">
        <f>'№4 вед 2023-2025'!H73+'№4 вед 2023-2025'!H459</f>
        <v>2923766</v>
      </c>
      <c r="F19" s="31">
        <f>'№4 вед 2023-2025'!I73+'№4 вед 2023-2025'!I459</f>
        <v>2933766</v>
      </c>
    </row>
    <row r="20" spans="1:6" s="51" customFormat="1" ht="12.75">
      <c r="A20" s="30" t="s">
        <v>431</v>
      </c>
      <c r="B20" s="52" t="s">
        <v>579</v>
      </c>
      <c r="C20" s="35" t="s">
        <v>43</v>
      </c>
      <c r="D20" s="34">
        <f>D21</f>
        <v>958200</v>
      </c>
      <c r="E20" s="34">
        <f>E21</f>
        <v>1004400</v>
      </c>
      <c r="F20" s="34">
        <f>F21</f>
        <v>0</v>
      </c>
    </row>
    <row r="21" spans="1:6" s="24" customFormat="1" ht="12.75">
      <c r="A21" s="30" t="s">
        <v>432</v>
      </c>
      <c r="B21" s="36" t="s">
        <v>42</v>
      </c>
      <c r="C21" s="33" t="s">
        <v>44</v>
      </c>
      <c r="D21" s="31">
        <f>'№4 вед 2023-2025'!G466</f>
        <v>958200</v>
      </c>
      <c r="E21" s="31">
        <f>'№4 вед 2023-2025'!H465</f>
        <v>1004400</v>
      </c>
      <c r="F21" s="31">
        <f>'№4 вед 2023-2025'!I466</f>
        <v>0</v>
      </c>
    </row>
    <row r="22" spans="1:6" s="53" customFormat="1" ht="12.75">
      <c r="A22" s="30" t="s">
        <v>433</v>
      </c>
      <c r="B22" s="52" t="s">
        <v>584</v>
      </c>
      <c r="C22" s="35" t="s">
        <v>304</v>
      </c>
      <c r="D22" s="34">
        <f>D23</f>
        <v>4967742</v>
      </c>
      <c r="E22" s="34">
        <f>E23</f>
        <v>3047822</v>
      </c>
      <c r="F22" s="34">
        <f>F23</f>
        <v>2967742</v>
      </c>
    </row>
    <row r="23" spans="1:6" ht="26.25">
      <c r="A23" s="30" t="s">
        <v>434</v>
      </c>
      <c r="B23" s="36" t="s">
        <v>1090</v>
      </c>
      <c r="C23" s="33" t="s">
        <v>1000</v>
      </c>
      <c r="D23" s="31">
        <f>'№4 вед 2023-2025'!G120</f>
        <v>4967742</v>
      </c>
      <c r="E23" s="31">
        <f>'№4 вед 2023-2025'!H120</f>
        <v>3047822</v>
      </c>
      <c r="F23" s="31">
        <f>'№4 вед 2023-2025'!I120</f>
        <v>2967742</v>
      </c>
    </row>
    <row r="24" spans="1:6" s="51" customFormat="1" ht="12.75">
      <c r="A24" s="30" t="s">
        <v>280</v>
      </c>
      <c r="B24" s="50" t="s">
        <v>446</v>
      </c>
      <c r="C24" s="35" t="s">
        <v>10</v>
      </c>
      <c r="D24" s="34">
        <f>SUM(D25:D27)</f>
        <v>29890700</v>
      </c>
      <c r="E24" s="34">
        <f>SUM(E25:E27)</f>
        <v>27188400</v>
      </c>
      <c r="F24" s="34">
        <f>SUM(F25:F27)</f>
        <v>27188400</v>
      </c>
    </row>
    <row r="25" spans="1:6" s="24" customFormat="1" ht="12.75">
      <c r="A25" s="30" t="s">
        <v>435</v>
      </c>
      <c r="B25" s="36" t="s">
        <v>447</v>
      </c>
      <c r="C25" s="33" t="s">
        <v>267</v>
      </c>
      <c r="D25" s="31">
        <f>'№4 вед 2023-2025'!G134</f>
        <v>2637600</v>
      </c>
      <c r="E25" s="31">
        <f>'№4 вед 2023-2025'!H134</f>
        <v>2637600</v>
      </c>
      <c r="F25" s="31">
        <f>'№4 вед 2023-2025'!I134</f>
        <v>2637600</v>
      </c>
    </row>
    <row r="26" spans="1:6" s="24" customFormat="1" ht="12.75">
      <c r="A26" s="30" t="s">
        <v>436</v>
      </c>
      <c r="B26" s="36" t="s">
        <v>733</v>
      </c>
      <c r="C26" s="33" t="s">
        <v>268</v>
      </c>
      <c r="D26" s="31">
        <f>'№4 вед 2023-2025'!G142</f>
        <v>25473500</v>
      </c>
      <c r="E26" s="31">
        <f>'№4 вед 2023-2025'!H142</f>
        <v>22973500</v>
      </c>
      <c r="F26" s="31">
        <f>'№4 вед 2023-2025'!I142</f>
        <v>22973500</v>
      </c>
    </row>
    <row r="27" spans="1:6" s="24" customFormat="1" ht="12.75">
      <c r="A27" s="30" t="s">
        <v>437</v>
      </c>
      <c r="B27" s="36" t="s">
        <v>554</v>
      </c>
      <c r="C27" s="33" t="s">
        <v>269</v>
      </c>
      <c r="D27" s="31">
        <f>'№4 вед 2023-2025'!G151</f>
        <v>1779600</v>
      </c>
      <c r="E27" s="31">
        <f>'№4 вед 2023-2025'!H151</f>
        <v>1577300</v>
      </c>
      <c r="F27" s="31">
        <f>'№4 вед 2023-2025'!I151</f>
        <v>1577300</v>
      </c>
    </row>
    <row r="28" spans="1:6" s="24" customFormat="1" ht="12.75">
      <c r="A28" s="30" t="s">
        <v>438</v>
      </c>
      <c r="B28" s="50" t="s">
        <v>352</v>
      </c>
      <c r="C28" s="35" t="s">
        <v>11</v>
      </c>
      <c r="D28" s="34">
        <f>D29+D30</f>
        <v>9103800</v>
      </c>
      <c r="E28" s="34">
        <f>E29+E30</f>
        <v>9103800</v>
      </c>
      <c r="F28" s="34">
        <f>F29+F30</f>
        <v>9103800</v>
      </c>
    </row>
    <row r="29" spans="1:6" s="24" customFormat="1" ht="12.75">
      <c r="A29" s="30" t="s">
        <v>439</v>
      </c>
      <c r="B29" s="54" t="s">
        <v>765</v>
      </c>
      <c r="C29" s="33" t="s">
        <v>766</v>
      </c>
      <c r="D29" s="31">
        <f>'№4 вед 2023-2025'!G168</f>
        <v>62000</v>
      </c>
      <c r="E29" s="31">
        <f>'№4 вед 2023-2025'!H168</f>
        <v>62000</v>
      </c>
      <c r="F29" s="31">
        <f>'№4 вед 2023-2025'!I168</f>
        <v>62000</v>
      </c>
    </row>
    <row r="30" spans="1:6" s="24" customFormat="1" ht="12.75">
      <c r="A30" s="30" t="s">
        <v>443</v>
      </c>
      <c r="B30" s="36" t="s">
        <v>529</v>
      </c>
      <c r="C30" s="30" t="s">
        <v>540</v>
      </c>
      <c r="D30" s="31">
        <f>'№4 вед 2023-2025'!G174</f>
        <v>9041800</v>
      </c>
      <c r="E30" s="31">
        <f>'№4 вед 2023-2025'!H174</f>
        <v>9041800</v>
      </c>
      <c r="F30" s="31">
        <f>'№4 вед 2023-2025'!I174</f>
        <v>9041800</v>
      </c>
    </row>
    <row r="31" spans="1:6" s="51" customFormat="1" ht="12.75">
      <c r="A31" s="30" t="s">
        <v>444</v>
      </c>
      <c r="B31" s="50" t="s">
        <v>425</v>
      </c>
      <c r="C31" s="35" t="s">
        <v>12</v>
      </c>
      <c r="D31" s="34">
        <f>D32+D33+D34+D35+D36</f>
        <v>449253287</v>
      </c>
      <c r="E31" s="34">
        <f>E32+E33+E34+E35+E36</f>
        <v>421991775</v>
      </c>
      <c r="F31" s="34">
        <f>F32+F33+F34+F35+F36</f>
        <v>411727496</v>
      </c>
    </row>
    <row r="32" spans="1:6" s="24" customFormat="1" ht="12.75">
      <c r="A32" s="30" t="s">
        <v>445</v>
      </c>
      <c r="B32" s="36" t="s">
        <v>308</v>
      </c>
      <c r="C32" s="33" t="s">
        <v>270</v>
      </c>
      <c r="D32" s="31">
        <f>'№4 вед 2023-2025'!G312</f>
        <v>109634900</v>
      </c>
      <c r="E32" s="31">
        <f>'№4 вед 2023-2025'!H312</f>
        <v>105684900</v>
      </c>
      <c r="F32" s="31">
        <f>'№4 вед 2023-2025'!I312</f>
        <v>102584900</v>
      </c>
    </row>
    <row r="33" spans="1:6" s="24" customFormat="1" ht="12.75">
      <c r="A33" s="30" t="s">
        <v>281</v>
      </c>
      <c r="B33" s="36" t="s">
        <v>291</v>
      </c>
      <c r="C33" s="33" t="s">
        <v>271</v>
      </c>
      <c r="D33" s="31">
        <f>'№4 вед 2023-2025'!G324</f>
        <v>267846800</v>
      </c>
      <c r="E33" s="31">
        <f>'№4 вед 2023-2025'!H324</f>
        <v>255482190</v>
      </c>
      <c r="F33" s="31">
        <f>'№4 вед 2023-2025'!I324</f>
        <v>250365200</v>
      </c>
    </row>
    <row r="34" spans="1:6" s="24" customFormat="1" ht="12.75">
      <c r="A34" s="30" t="s">
        <v>448</v>
      </c>
      <c r="B34" s="54" t="s">
        <v>790</v>
      </c>
      <c r="C34" s="33" t="s">
        <v>791</v>
      </c>
      <c r="D34" s="31">
        <f>'№4 вед 2023-2025'!G227+'№4 вед 2023-2025'!G348</f>
        <v>33642352</v>
      </c>
      <c r="E34" s="31">
        <f>'№4 вед 2023-2025'!H227+'№4 вед 2023-2025'!H348</f>
        <v>28593491</v>
      </c>
      <c r="F34" s="31">
        <f>'№4 вед 2023-2025'!I348+'№4 вед 2023-2025'!I227</f>
        <v>27564631</v>
      </c>
    </row>
    <row r="35" spans="1:6" s="24" customFormat="1" ht="12.75">
      <c r="A35" s="30" t="s">
        <v>730</v>
      </c>
      <c r="B35" s="36" t="s">
        <v>792</v>
      </c>
      <c r="C35" s="33" t="s">
        <v>272</v>
      </c>
      <c r="D35" s="31">
        <f>'№4 вед 2023-2025'!G233</f>
        <v>3387364</v>
      </c>
      <c r="E35" s="31">
        <f>'№4 вед 2023-2025'!H233</f>
        <v>2603323</v>
      </c>
      <c r="F35" s="31">
        <f>'№4 вед 2023-2025'!I233</f>
        <v>2473320</v>
      </c>
    </row>
    <row r="36" spans="1:6" s="24" customFormat="1" ht="12.75">
      <c r="A36" s="30" t="s">
        <v>731</v>
      </c>
      <c r="B36" s="36" t="s">
        <v>292</v>
      </c>
      <c r="C36" s="33" t="s">
        <v>273</v>
      </c>
      <c r="D36" s="31">
        <f>'№4 вед 2023-2025'!G375</f>
        <v>34741871</v>
      </c>
      <c r="E36" s="31">
        <f>'№4 вед 2023-2025'!H375</f>
        <v>29627871</v>
      </c>
      <c r="F36" s="31">
        <f>'№4 вед 2023-2025'!I375</f>
        <v>28739445</v>
      </c>
    </row>
    <row r="37" spans="1:6" s="51" customFormat="1" ht="12.75">
      <c r="A37" s="30" t="s">
        <v>732</v>
      </c>
      <c r="B37" s="52" t="s">
        <v>563</v>
      </c>
      <c r="C37" s="35" t="s">
        <v>13</v>
      </c>
      <c r="D37" s="34">
        <f>D38+D39</f>
        <v>110890126</v>
      </c>
      <c r="E37" s="34">
        <f>E38+E39</f>
        <v>109156446</v>
      </c>
      <c r="F37" s="34">
        <f>F38+F39</f>
        <v>110804626</v>
      </c>
    </row>
    <row r="38" spans="1:6" s="24" customFormat="1" ht="12.75">
      <c r="A38" s="30" t="s">
        <v>673</v>
      </c>
      <c r="B38" s="36" t="s">
        <v>296</v>
      </c>
      <c r="C38" s="33" t="s">
        <v>274</v>
      </c>
      <c r="D38" s="31">
        <f>'№4 вед 2023-2025'!G254</f>
        <v>73811965</v>
      </c>
      <c r="E38" s="31">
        <f>'№4 вед 2023-2025'!H254</f>
        <v>73431965</v>
      </c>
      <c r="F38" s="31">
        <f>'№4 вед 2023-2025'!I254</f>
        <v>73727465</v>
      </c>
    </row>
    <row r="39" spans="1:6" s="24" customFormat="1" ht="12.75">
      <c r="A39" s="30" t="s">
        <v>553</v>
      </c>
      <c r="B39" s="36" t="s">
        <v>360</v>
      </c>
      <c r="C39" s="33" t="s">
        <v>359</v>
      </c>
      <c r="D39" s="31">
        <f>'№4 вед 2023-2025'!G277</f>
        <v>37078161</v>
      </c>
      <c r="E39" s="31">
        <f>'№4 вед 2023-2025'!H277</f>
        <v>35724481</v>
      </c>
      <c r="F39" s="31">
        <f>'№4 вед 2023-2025'!I277</f>
        <v>37077161</v>
      </c>
    </row>
    <row r="40" spans="1:6" s="51" customFormat="1" ht="12.75">
      <c r="A40" s="30" t="s">
        <v>282</v>
      </c>
      <c r="B40" s="50" t="s">
        <v>293</v>
      </c>
      <c r="C40" s="35" t="s">
        <v>14</v>
      </c>
      <c r="D40" s="34">
        <f>D41+D42+D43+D44</f>
        <v>19239020.64</v>
      </c>
      <c r="E40" s="34">
        <f>E41+E42+E43+E44</f>
        <v>19288720.64</v>
      </c>
      <c r="F40" s="34">
        <f>F41+F42+F43+F44</f>
        <v>15938120.64</v>
      </c>
    </row>
    <row r="41" spans="1:6" s="24" customFormat="1" ht="12.75">
      <c r="A41" s="30" t="s">
        <v>283</v>
      </c>
      <c r="B41" s="36" t="s">
        <v>260</v>
      </c>
      <c r="C41" s="33" t="s">
        <v>275</v>
      </c>
      <c r="D41" s="31">
        <f>'№4 вед 2023-2025'!G181</f>
        <v>2198320.64</v>
      </c>
      <c r="E41" s="31">
        <f>'№4 вед 2023-2025'!H181</f>
        <v>2198320.64</v>
      </c>
      <c r="F41" s="31">
        <f>'№4 вед 2023-2025'!I181</f>
        <v>2198320.64</v>
      </c>
    </row>
    <row r="42" spans="1:6" s="24" customFormat="1" ht="12.75">
      <c r="A42" s="30" t="s">
        <v>284</v>
      </c>
      <c r="B42" s="36" t="s">
        <v>294</v>
      </c>
      <c r="C42" s="33" t="s">
        <v>276</v>
      </c>
      <c r="D42" s="31">
        <f>'№4 вед 2023-2025'!G422+'№4 вед 2023-2025'!G190</f>
        <v>14549900</v>
      </c>
      <c r="E42" s="31">
        <f>'№4 вед 2023-2025'!H422+'№4 вед 2023-2025'!H190</f>
        <v>14599600</v>
      </c>
      <c r="F42" s="31">
        <f>'№4 вед 2023-2025'!I422+'№4 вед 2023-2025'!I190</f>
        <v>11249000</v>
      </c>
    </row>
    <row r="43" spans="1:6" s="24" customFormat="1" ht="12.75">
      <c r="A43" s="30" t="s">
        <v>285</v>
      </c>
      <c r="B43" s="36" t="s">
        <v>343</v>
      </c>
      <c r="C43" s="33" t="s">
        <v>6</v>
      </c>
      <c r="D43" s="31">
        <f>'№4 вед 2023-2025'!G435</f>
        <v>1619500</v>
      </c>
      <c r="E43" s="31">
        <f>'№4 вед 2023-2025'!H435</f>
        <v>1619500</v>
      </c>
      <c r="F43" s="31">
        <f>'№4 вед 2023-2025'!I435</f>
        <v>1619500</v>
      </c>
    </row>
    <row r="44" spans="1:6" s="24" customFormat="1" ht="12.75">
      <c r="A44" s="30" t="s">
        <v>286</v>
      </c>
      <c r="B44" s="36" t="s">
        <v>341</v>
      </c>
      <c r="C44" s="33" t="s">
        <v>7</v>
      </c>
      <c r="D44" s="31">
        <f>'№4 вед 2023-2025'!G198</f>
        <v>871300</v>
      </c>
      <c r="E44" s="31">
        <f>'№4 вед 2023-2025'!H198</f>
        <v>871300</v>
      </c>
      <c r="F44" s="31">
        <f>'№4 вед 2023-2025'!I198</f>
        <v>871300</v>
      </c>
    </row>
    <row r="45" spans="1:6" s="51" customFormat="1" ht="12.75">
      <c r="A45" s="30" t="s">
        <v>353</v>
      </c>
      <c r="B45" s="52" t="s">
        <v>262</v>
      </c>
      <c r="C45" s="35" t="s">
        <v>15</v>
      </c>
      <c r="D45" s="34">
        <f>D46</f>
        <v>5777146</v>
      </c>
      <c r="E45" s="34">
        <f>E46</f>
        <v>5775146</v>
      </c>
      <c r="F45" s="34">
        <f>F46</f>
        <v>5775146</v>
      </c>
    </row>
    <row r="46" spans="1:6" s="24" customFormat="1" ht="12.75">
      <c r="A46" s="30" t="s">
        <v>287</v>
      </c>
      <c r="B46" s="36" t="s">
        <v>366</v>
      </c>
      <c r="C46" s="33" t="s">
        <v>361</v>
      </c>
      <c r="D46" s="31">
        <f>'№4 вед 2023-2025'!G297</f>
        <v>5777146</v>
      </c>
      <c r="E46" s="31">
        <f>'№4 вед 2023-2025'!H297</f>
        <v>5775146</v>
      </c>
      <c r="F46" s="31">
        <f>'№4 вед 2023-2025'!I297</f>
        <v>5775146</v>
      </c>
    </row>
    <row r="47" spans="1:6" s="51" customFormat="1" ht="12.75">
      <c r="A47" s="30" t="s">
        <v>288</v>
      </c>
      <c r="B47" s="52" t="s">
        <v>1385</v>
      </c>
      <c r="C47" s="35" t="s">
        <v>1386</v>
      </c>
      <c r="D47" s="34">
        <f>D48</f>
        <v>64221</v>
      </c>
      <c r="E47" s="34">
        <f>E48</f>
        <v>48715</v>
      </c>
      <c r="F47" s="34">
        <f>F48</f>
        <v>27215</v>
      </c>
    </row>
    <row r="48" spans="1:6" s="24" customFormat="1" ht="12.75">
      <c r="A48" s="30" t="s">
        <v>289</v>
      </c>
      <c r="B48" s="36" t="s">
        <v>1387</v>
      </c>
      <c r="C48" s="33" t="s">
        <v>1388</v>
      </c>
      <c r="D48" s="31">
        <f>'№4 вед 2023-2025'!G473</f>
        <v>64221</v>
      </c>
      <c r="E48" s="31">
        <f>'№4 вед 2023-2025'!H473</f>
        <v>48715</v>
      </c>
      <c r="F48" s="31">
        <f>'№4 вед 2023-2025'!I473</f>
        <v>27215</v>
      </c>
    </row>
    <row r="49" spans="1:6" s="51" customFormat="1" ht="26.25">
      <c r="A49" s="30" t="s">
        <v>290</v>
      </c>
      <c r="B49" s="55" t="s">
        <v>699</v>
      </c>
      <c r="C49" s="35" t="s">
        <v>676</v>
      </c>
      <c r="D49" s="34">
        <f>D50+D51</f>
        <v>140343838</v>
      </c>
      <c r="E49" s="34">
        <f>E50+E51</f>
        <v>139925707</v>
      </c>
      <c r="F49" s="34">
        <f>F50+F51</f>
        <v>139514142</v>
      </c>
    </row>
    <row r="50" spans="1:6" s="24" customFormat="1" ht="26.25">
      <c r="A50" s="30" t="s">
        <v>354</v>
      </c>
      <c r="B50" s="29" t="s">
        <v>543</v>
      </c>
      <c r="C50" s="33" t="s">
        <v>539</v>
      </c>
      <c r="D50" s="31">
        <f>'№4 вед 2023-2025'!G480</f>
        <v>45529558</v>
      </c>
      <c r="E50" s="31">
        <f>'№4 вед 2023-2025'!H480</f>
        <v>41728258</v>
      </c>
      <c r="F50" s="31">
        <f>'№4 вед 2023-2025'!I480</f>
        <v>41728258</v>
      </c>
    </row>
    <row r="51" spans="1:6" s="24" customFormat="1" ht="12.75">
      <c r="A51" s="30" t="s">
        <v>355</v>
      </c>
      <c r="B51" s="32" t="s">
        <v>299</v>
      </c>
      <c r="C51" s="56" t="s">
        <v>140</v>
      </c>
      <c r="D51" s="57">
        <f>'№4 вед 2023-2025'!G489</f>
        <v>94814280</v>
      </c>
      <c r="E51" s="57">
        <f>'№4 вед 2023-2025'!H489</f>
        <v>98197449</v>
      </c>
      <c r="F51" s="31">
        <f>'№4 вед 2023-2025'!I489</f>
        <v>97785884</v>
      </c>
    </row>
    <row r="52" spans="1:6" s="24" customFormat="1" ht="12.75">
      <c r="A52" s="30" t="s">
        <v>356</v>
      </c>
      <c r="B52" s="29" t="s">
        <v>795</v>
      </c>
      <c r="C52" s="56"/>
      <c r="D52" s="57"/>
      <c r="E52" s="57">
        <f>'№4 вед 2023-2025'!H495</f>
        <v>11483010</v>
      </c>
      <c r="F52" s="31">
        <f>'№4 вед 2023-2025'!I495</f>
        <v>23131574</v>
      </c>
    </row>
    <row r="53" spans="1:6" s="24" customFormat="1" ht="12.75">
      <c r="A53" s="30" t="s">
        <v>18</v>
      </c>
      <c r="B53" s="50" t="s">
        <v>158</v>
      </c>
      <c r="C53" s="35"/>
      <c r="D53" s="34">
        <f>D12+D20+D22+D24+D28+D31+D37+D40+D45+D49+D47</f>
        <v>835727843.64</v>
      </c>
      <c r="E53" s="34">
        <f>E12+E20+E22+E24+E28+E31+E37+E40+E45+E49+E47+E52</f>
        <v>789507537.64</v>
      </c>
      <c r="F53" s="34">
        <f>F12+F20+F22+F24+F28+F31+F37+F40+F45+F49+F47+F52</f>
        <v>786183103.64</v>
      </c>
    </row>
  </sheetData>
  <sheetProtection/>
  <mergeCells count="6">
    <mergeCell ref="E1:F1"/>
    <mergeCell ref="E2:F2"/>
    <mergeCell ref="E3:F3"/>
    <mergeCell ref="E4:F4"/>
    <mergeCell ref="A7:F7"/>
    <mergeCell ref="A8:F8"/>
  </mergeCells>
  <printOptions/>
  <pageMargins left="0.7874015748031497" right="0.3937007874015748" top="0.1968503937007874" bottom="0.1968503937007874" header="0.5118110236220472" footer="0.5118110236220472"/>
  <pageSetup fitToHeight="3"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I496"/>
  <sheetViews>
    <sheetView view="pageBreakPreview" zoomScaleSheetLayoutView="100" zoomScalePageLayoutView="0" workbookViewId="0" topLeftCell="A1">
      <pane xSplit="9" ySplit="9" topLeftCell="J484" activePane="bottomRight" state="frozen"/>
      <selection pane="topLeft" activeCell="A1" sqref="A1"/>
      <selection pane="topRight" activeCell="J1" sqref="J1"/>
      <selection pane="bottomLeft" activeCell="A10" sqref="A10"/>
      <selection pane="bottomRight" activeCell="B486" sqref="B486"/>
    </sheetView>
  </sheetViews>
  <sheetFormatPr defaultColWidth="9.00390625" defaultRowHeight="15"/>
  <cols>
    <col min="1" max="1" width="8.28125" style="241" customWidth="1"/>
    <col min="2" max="2" width="54.00390625" style="122" customWidth="1"/>
    <col min="3" max="3" width="7.7109375" style="140" customWidth="1"/>
    <col min="4" max="4" width="7.28125" style="241" customWidth="1"/>
    <col min="5" max="5" width="14.28125" style="241" customWidth="1"/>
    <col min="6" max="6" width="7.140625" style="241" customWidth="1"/>
    <col min="7" max="7" width="16.7109375" style="62" customWidth="1"/>
    <col min="8" max="8" width="17.421875" style="62" customWidth="1"/>
    <col min="9" max="9" width="16.28125" style="62" customWidth="1"/>
    <col min="10" max="16384" width="9.00390625" style="60" customWidth="1"/>
  </cols>
  <sheetData>
    <row r="1" spans="8:9" ht="15">
      <c r="H1" s="257" t="s">
        <v>1004</v>
      </c>
      <c r="I1" s="257"/>
    </row>
    <row r="2" spans="8:9" ht="15">
      <c r="H2" s="258" t="s">
        <v>1145</v>
      </c>
      <c r="I2" s="258"/>
    </row>
    <row r="3" spans="8:9" ht="15">
      <c r="H3" s="258" t="s">
        <v>298</v>
      </c>
      <c r="I3" s="258"/>
    </row>
    <row r="4" spans="8:9" ht="15">
      <c r="H4" s="259" t="s">
        <v>1314</v>
      </c>
      <c r="I4" s="259"/>
    </row>
    <row r="6" ht="15">
      <c r="F6" s="141"/>
    </row>
    <row r="7" spans="1:9" ht="15">
      <c r="A7" s="305" t="s">
        <v>1307</v>
      </c>
      <c r="B7" s="305"/>
      <c r="C7" s="305"/>
      <c r="D7" s="305"/>
      <c r="E7" s="305"/>
      <c r="F7" s="305"/>
      <c r="G7" s="305"/>
      <c r="H7" s="305"/>
      <c r="I7" s="305"/>
    </row>
    <row r="8" spans="1:9" s="242" customFormat="1" ht="15">
      <c r="A8" s="306" t="s">
        <v>258</v>
      </c>
      <c r="B8" s="306"/>
      <c r="C8" s="306"/>
      <c r="D8" s="306"/>
      <c r="E8" s="306"/>
      <c r="F8" s="306"/>
      <c r="G8" s="306"/>
      <c r="H8" s="306"/>
      <c r="I8" s="306"/>
    </row>
    <row r="9" spans="1:9" s="246" customFormat="1" ht="81">
      <c r="A9" s="243" t="s">
        <v>660</v>
      </c>
      <c r="B9" s="244" t="s">
        <v>558</v>
      </c>
      <c r="C9" s="142" t="s">
        <v>559</v>
      </c>
      <c r="D9" s="245" t="s">
        <v>37</v>
      </c>
      <c r="E9" s="245" t="s">
        <v>560</v>
      </c>
      <c r="F9" s="245" t="s">
        <v>561</v>
      </c>
      <c r="G9" s="84" t="s">
        <v>1094</v>
      </c>
      <c r="H9" s="84" t="s">
        <v>1205</v>
      </c>
      <c r="I9" s="234" t="s">
        <v>1304</v>
      </c>
    </row>
    <row r="10" spans="1:9" s="120" customFormat="1" ht="15">
      <c r="A10" s="127"/>
      <c r="B10" s="247">
        <v>1</v>
      </c>
      <c r="C10" s="127">
        <v>2</v>
      </c>
      <c r="D10" s="247">
        <v>3</v>
      </c>
      <c r="E10" s="247">
        <v>4</v>
      </c>
      <c r="F10" s="247">
        <v>5</v>
      </c>
      <c r="G10" s="248">
        <v>6</v>
      </c>
      <c r="H10" s="248">
        <v>7</v>
      </c>
      <c r="I10" s="248">
        <v>8</v>
      </c>
    </row>
    <row r="11" spans="1:9" s="120" customFormat="1" ht="30.75">
      <c r="A11" s="127" t="s">
        <v>661</v>
      </c>
      <c r="B11" s="249" t="s">
        <v>762</v>
      </c>
      <c r="C11" s="143" t="s">
        <v>508</v>
      </c>
      <c r="D11" s="247"/>
      <c r="E11" s="247"/>
      <c r="F11" s="247"/>
      <c r="G11" s="144">
        <f aca="true" t="shared" si="0" ref="G11:I14">G12</f>
        <v>2377994</v>
      </c>
      <c r="H11" s="144">
        <f t="shared" si="0"/>
        <v>1433884</v>
      </c>
      <c r="I11" s="144">
        <f t="shared" si="0"/>
        <v>1463884</v>
      </c>
    </row>
    <row r="12" spans="1:9" ht="15">
      <c r="A12" s="127" t="s">
        <v>664</v>
      </c>
      <c r="B12" s="145" t="s">
        <v>665</v>
      </c>
      <c r="C12" s="127" t="s">
        <v>508</v>
      </c>
      <c r="D12" s="127" t="s">
        <v>9</v>
      </c>
      <c r="E12" s="127"/>
      <c r="F12" s="127"/>
      <c r="G12" s="14">
        <f>G13</f>
        <v>2377994</v>
      </c>
      <c r="H12" s="14">
        <f t="shared" si="0"/>
        <v>1433884</v>
      </c>
      <c r="I12" s="14">
        <f t="shared" si="0"/>
        <v>1463884</v>
      </c>
    </row>
    <row r="13" spans="1:9" ht="62.25">
      <c r="A13" s="127" t="s">
        <v>666</v>
      </c>
      <c r="B13" s="28" t="s">
        <v>671</v>
      </c>
      <c r="C13" s="127" t="s">
        <v>508</v>
      </c>
      <c r="D13" s="127" t="s">
        <v>264</v>
      </c>
      <c r="E13" s="127"/>
      <c r="F13" s="127"/>
      <c r="G13" s="14">
        <f t="shared" si="0"/>
        <v>2377994</v>
      </c>
      <c r="H13" s="14">
        <f t="shared" si="0"/>
        <v>1433884</v>
      </c>
      <c r="I13" s="14">
        <f t="shared" si="0"/>
        <v>1463884</v>
      </c>
    </row>
    <row r="14" spans="1:9" ht="30.75">
      <c r="A14" s="127" t="s">
        <v>426</v>
      </c>
      <c r="B14" s="126" t="s">
        <v>33</v>
      </c>
      <c r="C14" s="127" t="s">
        <v>508</v>
      </c>
      <c r="D14" s="127" t="s">
        <v>264</v>
      </c>
      <c r="E14" s="10" t="s">
        <v>54</v>
      </c>
      <c r="F14" s="127"/>
      <c r="G14" s="14">
        <f t="shared" si="0"/>
        <v>2377994</v>
      </c>
      <c r="H14" s="14">
        <f t="shared" si="0"/>
        <v>1433884</v>
      </c>
      <c r="I14" s="14">
        <f t="shared" si="0"/>
        <v>1463884</v>
      </c>
    </row>
    <row r="15" spans="1:9" ht="30.75">
      <c r="A15" s="127" t="s">
        <v>427</v>
      </c>
      <c r="B15" s="126" t="s">
        <v>514</v>
      </c>
      <c r="C15" s="127" t="s">
        <v>508</v>
      </c>
      <c r="D15" s="127" t="s">
        <v>264</v>
      </c>
      <c r="E15" s="10" t="s">
        <v>55</v>
      </c>
      <c r="F15" s="127"/>
      <c r="G15" s="14">
        <f>G16+G23</f>
        <v>2377994</v>
      </c>
      <c r="H15" s="14">
        <f>H16+H23</f>
        <v>1433884</v>
      </c>
      <c r="I15" s="14">
        <f>I16+I23</f>
        <v>1463884</v>
      </c>
    </row>
    <row r="16" spans="1:9" ht="62.25">
      <c r="A16" s="127" t="s">
        <v>428</v>
      </c>
      <c r="B16" s="28" t="s">
        <v>929</v>
      </c>
      <c r="C16" s="127" t="s">
        <v>508</v>
      </c>
      <c r="D16" s="127" t="s">
        <v>264</v>
      </c>
      <c r="E16" s="127" t="s">
        <v>56</v>
      </c>
      <c r="F16" s="127"/>
      <c r="G16" s="14">
        <f>G17+G19+G21</f>
        <v>2227994</v>
      </c>
      <c r="H16" s="14">
        <f>H17+H19+H21</f>
        <v>1283884</v>
      </c>
      <c r="I16" s="14">
        <f>I17+I19+I21</f>
        <v>1313884</v>
      </c>
    </row>
    <row r="17" spans="1:9" ht="78">
      <c r="A17" s="127" t="s">
        <v>429</v>
      </c>
      <c r="B17" s="126" t="s">
        <v>3</v>
      </c>
      <c r="C17" s="127" t="s">
        <v>508</v>
      </c>
      <c r="D17" s="127" t="s">
        <v>264</v>
      </c>
      <c r="E17" s="127" t="s">
        <v>56</v>
      </c>
      <c r="F17" s="10" t="s">
        <v>313</v>
      </c>
      <c r="G17" s="14">
        <f>G18</f>
        <v>1737044</v>
      </c>
      <c r="H17" s="14">
        <f>H18</f>
        <v>1037044</v>
      </c>
      <c r="I17" s="14">
        <f>I18</f>
        <v>1037044</v>
      </c>
    </row>
    <row r="18" spans="1:9" ht="30.75">
      <c r="A18" s="127" t="s">
        <v>430</v>
      </c>
      <c r="B18" s="126" t="s">
        <v>27</v>
      </c>
      <c r="C18" s="127" t="s">
        <v>508</v>
      </c>
      <c r="D18" s="127" t="s">
        <v>264</v>
      </c>
      <c r="E18" s="127" t="s">
        <v>56</v>
      </c>
      <c r="F18" s="10" t="s">
        <v>330</v>
      </c>
      <c r="G18" s="14">
        <v>1737044</v>
      </c>
      <c r="H18" s="14">
        <f>1737044-500000-200000</f>
        <v>1037044</v>
      </c>
      <c r="I18" s="14">
        <f>1737044-500000-200000</f>
        <v>1037044</v>
      </c>
    </row>
    <row r="19" spans="1:9" ht="46.5">
      <c r="A19" s="127" t="s">
        <v>431</v>
      </c>
      <c r="B19" s="126" t="s">
        <v>867</v>
      </c>
      <c r="C19" s="127" t="s">
        <v>508</v>
      </c>
      <c r="D19" s="127" t="s">
        <v>264</v>
      </c>
      <c r="E19" s="127" t="s">
        <v>56</v>
      </c>
      <c r="F19" s="10" t="s">
        <v>141</v>
      </c>
      <c r="G19" s="14">
        <f>G20</f>
        <v>480950</v>
      </c>
      <c r="H19" s="14">
        <f>H20</f>
        <v>236840</v>
      </c>
      <c r="I19" s="14">
        <f>I20</f>
        <v>266840</v>
      </c>
    </row>
    <row r="20" spans="1:9" ht="30.75">
      <c r="A20" s="127" t="s">
        <v>432</v>
      </c>
      <c r="B20" s="126" t="s">
        <v>362</v>
      </c>
      <c r="C20" s="127" t="s">
        <v>508</v>
      </c>
      <c r="D20" s="127" t="s">
        <v>264</v>
      </c>
      <c r="E20" s="127" t="s">
        <v>56</v>
      </c>
      <c r="F20" s="10" t="s">
        <v>667</v>
      </c>
      <c r="G20" s="14">
        <v>480950</v>
      </c>
      <c r="H20" s="14">
        <f>336840-100000</f>
        <v>236840</v>
      </c>
      <c r="I20" s="14">
        <v>266840</v>
      </c>
    </row>
    <row r="21" spans="1:9" ht="15">
      <c r="A21" s="127" t="s">
        <v>433</v>
      </c>
      <c r="B21" s="126" t="s">
        <v>30</v>
      </c>
      <c r="C21" s="127" t="s">
        <v>508</v>
      </c>
      <c r="D21" s="127" t="s">
        <v>264</v>
      </c>
      <c r="E21" s="127" t="s">
        <v>56</v>
      </c>
      <c r="F21" s="10" t="s">
        <v>29</v>
      </c>
      <c r="G21" s="14">
        <f>G22</f>
        <v>10000</v>
      </c>
      <c r="H21" s="14">
        <f>H22</f>
        <v>10000</v>
      </c>
      <c r="I21" s="14">
        <f>I22</f>
        <v>10000</v>
      </c>
    </row>
    <row r="22" spans="1:9" ht="15">
      <c r="A22" s="127" t="s">
        <v>434</v>
      </c>
      <c r="B22" s="126" t="s">
        <v>31</v>
      </c>
      <c r="C22" s="127" t="s">
        <v>508</v>
      </c>
      <c r="D22" s="127" t="s">
        <v>264</v>
      </c>
      <c r="E22" s="127" t="s">
        <v>56</v>
      </c>
      <c r="F22" s="10" t="s">
        <v>28</v>
      </c>
      <c r="G22" s="14">
        <v>10000</v>
      </c>
      <c r="H22" s="14">
        <v>10000</v>
      </c>
      <c r="I22" s="14">
        <v>10000</v>
      </c>
    </row>
    <row r="23" spans="1:9" ht="78">
      <c r="A23" s="127" t="s">
        <v>280</v>
      </c>
      <c r="B23" s="28" t="s">
        <v>1252</v>
      </c>
      <c r="C23" s="127" t="s">
        <v>508</v>
      </c>
      <c r="D23" s="127" t="s">
        <v>264</v>
      </c>
      <c r="E23" s="127" t="s">
        <v>1251</v>
      </c>
      <c r="F23" s="127"/>
      <c r="G23" s="14">
        <f aca="true" t="shared" si="1" ref="G23:I24">G24</f>
        <v>150000</v>
      </c>
      <c r="H23" s="14">
        <f t="shared" si="1"/>
        <v>150000</v>
      </c>
      <c r="I23" s="14">
        <f t="shared" si="1"/>
        <v>150000</v>
      </c>
    </row>
    <row r="24" spans="1:9" ht="78">
      <c r="A24" s="127" t="s">
        <v>435</v>
      </c>
      <c r="B24" s="126" t="s">
        <v>3</v>
      </c>
      <c r="C24" s="127" t="s">
        <v>508</v>
      </c>
      <c r="D24" s="127" t="s">
        <v>264</v>
      </c>
      <c r="E24" s="127" t="s">
        <v>1251</v>
      </c>
      <c r="F24" s="10" t="s">
        <v>313</v>
      </c>
      <c r="G24" s="14">
        <f t="shared" si="1"/>
        <v>150000</v>
      </c>
      <c r="H24" s="14">
        <f t="shared" si="1"/>
        <v>150000</v>
      </c>
      <c r="I24" s="14">
        <f t="shared" si="1"/>
        <v>150000</v>
      </c>
    </row>
    <row r="25" spans="1:9" ht="30.75">
      <c r="A25" s="127" t="s">
        <v>436</v>
      </c>
      <c r="B25" s="126" t="s">
        <v>27</v>
      </c>
      <c r="C25" s="127" t="s">
        <v>508</v>
      </c>
      <c r="D25" s="127" t="s">
        <v>264</v>
      </c>
      <c r="E25" s="127" t="s">
        <v>1251</v>
      </c>
      <c r="F25" s="10" t="s">
        <v>330</v>
      </c>
      <c r="G25" s="14">
        <v>150000</v>
      </c>
      <c r="H25" s="14">
        <v>150000</v>
      </c>
      <c r="I25" s="14">
        <v>150000</v>
      </c>
    </row>
    <row r="26" spans="1:9" ht="15">
      <c r="A26" s="127" t="s">
        <v>437</v>
      </c>
      <c r="B26" s="250" t="s">
        <v>663</v>
      </c>
      <c r="C26" s="143" t="s">
        <v>662</v>
      </c>
      <c r="D26" s="251"/>
      <c r="E26" s="251"/>
      <c r="F26" s="251"/>
      <c r="G26" s="144">
        <f>G27+G119+G133+G167+G180</f>
        <v>99753040.64</v>
      </c>
      <c r="H26" s="144">
        <f>H27+H119+H133+H167+H180</f>
        <v>75680620.64</v>
      </c>
      <c r="I26" s="144">
        <f>I27+I119+I133+I167+I180</f>
        <v>75109140.64</v>
      </c>
    </row>
    <row r="27" spans="1:9" ht="15">
      <c r="A27" s="127" t="s">
        <v>438</v>
      </c>
      <c r="B27" s="145" t="s">
        <v>665</v>
      </c>
      <c r="C27" s="127" t="s">
        <v>662</v>
      </c>
      <c r="D27" s="127" t="s">
        <v>9</v>
      </c>
      <c r="E27" s="127"/>
      <c r="F27" s="127"/>
      <c r="G27" s="14">
        <f>G34+G67+G73+G28+G61</f>
        <v>50064578</v>
      </c>
      <c r="H27" s="14">
        <f>H34+H67+H73+H28+H61</f>
        <v>30614378</v>
      </c>
      <c r="I27" s="14">
        <f>I34+I67+I73+I28+I61</f>
        <v>30122978</v>
      </c>
    </row>
    <row r="28" spans="1:9" ht="46.5">
      <c r="A28" s="127" t="s">
        <v>439</v>
      </c>
      <c r="B28" s="28" t="s">
        <v>26</v>
      </c>
      <c r="C28" s="127" t="s">
        <v>662</v>
      </c>
      <c r="D28" s="127" t="s">
        <v>263</v>
      </c>
      <c r="E28" s="127"/>
      <c r="F28" s="127"/>
      <c r="G28" s="14">
        <f aca="true" t="shared" si="2" ref="G28:I32">G29</f>
        <v>2060569</v>
      </c>
      <c r="H28" s="14">
        <f t="shared" si="2"/>
        <v>2060569</v>
      </c>
      <c r="I28" s="14">
        <f t="shared" si="2"/>
        <v>2060569</v>
      </c>
    </row>
    <row r="29" spans="1:9" ht="46.5">
      <c r="A29" s="127" t="s">
        <v>443</v>
      </c>
      <c r="B29" s="28" t="s">
        <v>32</v>
      </c>
      <c r="C29" s="127" t="s">
        <v>662</v>
      </c>
      <c r="D29" s="127" t="s">
        <v>263</v>
      </c>
      <c r="E29" s="127" t="s">
        <v>51</v>
      </c>
      <c r="F29" s="127"/>
      <c r="G29" s="14">
        <f t="shared" si="2"/>
        <v>2060569</v>
      </c>
      <c r="H29" s="14">
        <f t="shared" si="2"/>
        <v>2060569</v>
      </c>
      <c r="I29" s="14">
        <f t="shared" si="2"/>
        <v>2060569</v>
      </c>
    </row>
    <row r="30" spans="1:9" ht="15">
      <c r="A30" s="127" t="s">
        <v>444</v>
      </c>
      <c r="B30" s="28" t="s">
        <v>521</v>
      </c>
      <c r="C30" s="127" t="s">
        <v>662</v>
      </c>
      <c r="D30" s="127" t="s">
        <v>263</v>
      </c>
      <c r="E30" s="127" t="s">
        <v>52</v>
      </c>
      <c r="F30" s="127"/>
      <c r="G30" s="14">
        <f>G31</f>
        <v>2060569</v>
      </c>
      <c r="H30" s="14">
        <f t="shared" si="2"/>
        <v>2060569</v>
      </c>
      <c r="I30" s="14">
        <f t="shared" si="2"/>
        <v>2060569</v>
      </c>
    </row>
    <row r="31" spans="1:9" ht="78">
      <c r="A31" s="127" t="s">
        <v>445</v>
      </c>
      <c r="B31" s="28" t="s">
        <v>517</v>
      </c>
      <c r="C31" s="127" t="s">
        <v>662</v>
      </c>
      <c r="D31" s="127" t="s">
        <v>263</v>
      </c>
      <c r="E31" s="127" t="s">
        <v>53</v>
      </c>
      <c r="F31" s="127"/>
      <c r="G31" s="14">
        <f t="shared" si="2"/>
        <v>2060569</v>
      </c>
      <c r="H31" s="14">
        <f t="shared" si="2"/>
        <v>2060569</v>
      </c>
      <c r="I31" s="14">
        <f t="shared" si="2"/>
        <v>2060569</v>
      </c>
    </row>
    <row r="32" spans="1:9" ht="78">
      <c r="A32" s="127" t="s">
        <v>281</v>
      </c>
      <c r="B32" s="126" t="s">
        <v>3</v>
      </c>
      <c r="C32" s="127" t="s">
        <v>662</v>
      </c>
      <c r="D32" s="127" t="s">
        <v>263</v>
      </c>
      <c r="E32" s="127" t="s">
        <v>53</v>
      </c>
      <c r="F32" s="127" t="s">
        <v>313</v>
      </c>
      <c r="G32" s="14">
        <f t="shared" si="2"/>
        <v>2060569</v>
      </c>
      <c r="H32" s="14">
        <f t="shared" si="2"/>
        <v>2060569</v>
      </c>
      <c r="I32" s="14">
        <f t="shared" si="2"/>
        <v>2060569</v>
      </c>
    </row>
    <row r="33" spans="1:9" ht="30.75">
      <c r="A33" s="127" t="s">
        <v>448</v>
      </c>
      <c r="B33" s="126" t="s">
        <v>27</v>
      </c>
      <c r="C33" s="127" t="s">
        <v>662</v>
      </c>
      <c r="D33" s="127" t="s">
        <v>263</v>
      </c>
      <c r="E33" s="127" t="s">
        <v>53</v>
      </c>
      <c r="F33" s="127" t="s">
        <v>330</v>
      </c>
      <c r="G33" s="14">
        <v>2060569</v>
      </c>
      <c r="H33" s="14">
        <v>2060569</v>
      </c>
      <c r="I33" s="14">
        <v>2060569</v>
      </c>
    </row>
    <row r="34" spans="1:9" ht="62.25">
      <c r="A34" s="127" t="s">
        <v>730</v>
      </c>
      <c r="B34" s="28" t="s">
        <v>512</v>
      </c>
      <c r="C34" s="127" t="s">
        <v>662</v>
      </c>
      <c r="D34" s="127" t="s">
        <v>265</v>
      </c>
      <c r="E34" s="127"/>
      <c r="F34" s="127"/>
      <c r="G34" s="14">
        <f>G35+G40</f>
        <v>41433443</v>
      </c>
      <c r="H34" s="14">
        <f>H35+H40</f>
        <v>25483443</v>
      </c>
      <c r="I34" s="14">
        <f>I35+I40</f>
        <v>24983443</v>
      </c>
    </row>
    <row r="35" spans="1:9" ht="30.75">
      <c r="A35" s="127" t="s">
        <v>731</v>
      </c>
      <c r="B35" s="145" t="s">
        <v>915</v>
      </c>
      <c r="C35" s="10" t="s">
        <v>662</v>
      </c>
      <c r="D35" s="10" t="s">
        <v>265</v>
      </c>
      <c r="E35" s="10" t="s">
        <v>61</v>
      </c>
      <c r="F35" s="127"/>
      <c r="G35" s="14">
        <f aca="true" t="shared" si="3" ref="G35:I38">G36</f>
        <v>863522</v>
      </c>
      <c r="H35" s="14">
        <f t="shared" si="3"/>
        <v>863522</v>
      </c>
      <c r="I35" s="14">
        <f t="shared" si="3"/>
        <v>863522</v>
      </c>
    </row>
    <row r="36" spans="1:9" ht="30.75">
      <c r="A36" s="127" t="s">
        <v>732</v>
      </c>
      <c r="B36" s="58" t="s">
        <v>519</v>
      </c>
      <c r="C36" s="10" t="s">
        <v>662</v>
      </c>
      <c r="D36" s="10" t="s">
        <v>265</v>
      </c>
      <c r="E36" s="10" t="s">
        <v>62</v>
      </c>
      <c r="F36" s="127"/>
      <c r="G36" s="14">
        <f t="shared" si="3"/>
        <v>863522</v>
      </c>
      <c r="H36" s="14">
        <f t="shared" si="3"/>
        <v>863522</v>
      </c>
      <c r="I36" s="14">
        <f t="shared" si="3"/>
        <v>863522</v>
      </c>
    </row>
    <row r="37" spans="1:9" ht="78">
      <c r="A37" s="127" t="s">
        <v>673</v>
      </c>
      <c r="B37" s="28" t="s">
        <v>916</v>
      </c>
      <c r="C37" s="10" t="s">
        <v>662</v>
      </c>
      <c r="D37" s="10" t="s">
        <v>265</v>
      </c>
      <c r="E37" s="10" t="s">
        <v>50</v>
      </c>
      <c r="F37" s="127"/>
      <c r="G37" s="14">
        <f t="shared" si="3"/>
        <v>863522</v>
      </c>
      <c r="H37" s="14">
        <f t="shared" si="3"/>
        <v>863522</v>
      </c>
      <c r="I37" s="14">
        <f t="shared" si="3"/>
        <v>863522</v>
      </c>
    </row>
    <row r="38" spans="1:9" ht="78">
      <c r="A38" s="127" t="s">
        <v>553</v>
      </c>
      <c r="B38" s="126" t="s">
        <v>3</v>
      </c>
      <c r="C38" s="10" t="s">
        <v>662</v>
      </c>
      <c r="D38" s="10" t="s">
        <v>265</v>
      </c>
      <c r="E38" s="10" t="s">
        <v>50</v>
      </c>
      <c r="F38" s="127" t="s">
        <v>313</v>
      </c>
      <c r="G38" s="14">
        <f t="shared" si="3"/>
        <v>863522</v>
      </c>
      <c r="H38" s="14">
        <f t="shared" si="3"/>
        <v>863522</v>
      </c>
      <c r="I38" s="14">
        <f t="shared" si="3"/>
        <v>863522</v>
      </c>
    </row>
    <row r="39" spans="1:9" ht="30.75">
      <c r="A39" s="127" t="s">
        <v>282</v>
      </c>
      <c r="B39" s="126" t="s">
        <v>27</v>
      </c>
      <c r="C39" s="10" t="s">
        <v>662</v>
      </c>
      <c r="D39" s="10" t="s">
        <v>265</v>
      </c>
      <c r="E39" s="10" t="s">
        <v>50</v>
      </c>
      <c r="F39" s="127" t="s">
        <v>330</v>
      </c>
      <c r="G39" s="14">
        <v>863522</v>
      </c>
      <c r="H39" s="14">
        <f>863522</f>
        <v>863522</v>
      </c>
      <c r="I39" s="14">
        <v>863522</v>
      </c>
    </row>
    <row r="40" spans="1:9" ht="30.75">
      <c r="A40" s="127" t="s">
        <v>283</v>
      </c>
      <c r="B40" s="28" t="s">
        <v>24</v>
      </c>
      <c r="C40" s="127" t="s">
        <v>662</v>
      </c>
      <c r="D40" s="127" t="s">
        <v>265</v>
      </c>
      <c r="E40" s="127" t="s">
        <v>63</v>
      </c>
      <c r="F40" s="127"/>
      <c r="G40" s="14">
        <f>G41</f>
        <v>40569921</v>
      </c>
      <c r="H40" s="14">
        <f>H41</f>
        <v>24619921</v>
      </c>
      <c r="I40" s="14">
        <f>I41</f>
        <v>24119921</v>
      </c>
    </row>
    <row r="41" spans="1:9" ht="30.75">
      <c r="A41" s="127" t="s">
        <v>284</v>
      </c>
      <c r="B41" s="28" t="s">
        <v>703</v>
      </c>
      <c r="C41" s="127" t="s">
        <v>662</v>
      </c>
      <c r="D41" s="127" t="s">
        <v>265</v>
      </c>
      <c r="E41" s="127" t="s">
        <v>64</v>
      </c>
      <c r="F41" s="127"/>
      <c r="G41" s="14">
        <f>G42+G47+G55+G58</f>
        <v>40569921</v>
      </c>
      <c r="H41" s="14">
        <f>H42+H47+H55+H58</f>
        <v>24619921</v>
      </c>
      <c r="I41" s="14">
        <f>I42+I47+I55+I58</f>
        <v>24119921</v>
      </c>
    </row>
    <row r="42" spans="1:9" ht="93">
      <c r="A42" s="127" t="s">
        <v>285</v>
      </c>
      <c r="B42" s="146" t="s">
        <v>763</v>
      </c>
      <c r="C42" s="127" t="s">
        <v>662</v>
      </c>
      <c r="D42" s="127" t="s">
        <v>265</v>
      </c>
      <c r="E42" s="147" t="s">
        <v>65</v>
      </c>
      <c r="F42" s="127"/>
      <c r="G42" s="14">
        <f>G43+G45</f>
        <v>866000</v>
      </c>
      <c r="H42" s="14">
        <f>H43+H45</f>
        <v>866000</v>
      </c>
      <c r="I42" s="14">
        <f>I43+I45</f>
        <v>866000</v>
      </c>
    </row>
    <row r="43" spans="1:9" ht="78">
      <c r="A43" s="127" t="s">
        <v>286</v>
      </c>
      <c r="B43" s="126" t="s">
        <v>3</v>
      </c>
      <c r="C43" s="147" t="s">
        <v>662</v>
      </c>
      <c r="D43" s="147" t="s">
        <v>265</v>
      </c>
      <c r="E43" s="147" t="s">
        <v>65</v>
      </c>
      <c r="F43" s="10" t="s">
        <v>313</v>
      </c>
      <c r="G43" s="14">
        <f>G44</f>
        <v>801400</v>
      </c>
      <c r="H43" s="14">
        <f>H44</f>
        <v>801400</v>
      </c>
      <c r="I43" s="14">
        <f>I44</f>
        <v>801400</v>
      </c>
    </row>
    <row r="44" spans="1:9" ht="30.75">
      <c r="A44" s="127" t="s">
        <v>353</v>
      </c>
      <c r="B44" s="126" t="s">
        <v>27</v>
      </c>
      <c r="C44" s="127" t="s">
        <v>662</v>
      </c>
      <c r="D44" s="127" t="s">
        <v>265</v>
      </c>
      <c r="E44" s="147" t="s">
        <v>65</v>
      </c>
      <c r="F44" s="10" t="s">
        <v>330</v>
      </c>
      <c r="G44" s="14">
        <v>801400</v>
      </c>
      <c r="H44" s="14">
        <v>801400</v>
      </c>
      <c r="I44" s="14">
        <v>801400</v>
      </c>
    </row>
    <row r="45" spans="1:9" ht="46.5">
      <c r="A45" s="127" t="s">
        <v>287</v>
      </c>
      <c r="B45" s="126" t="s">
        <v>867</v>
      </c>
      <c r="C45" s="127" t="s">
        <v>662</v>
      </c>
      <c r="D45" s="127" t="s">
        <v>265</v>
      </c>
      <c r="E45" s="147" t="s">
        <v>65</v>
      </c>
      <c r="F45" s="10" t="s">
        <v>141</v>
      </c>
      <c r="G45" s="14">
        <f>G46</f>
        <v>64600</v>
      </c>
      <c r="H45" s="14">
        <f>H46</f>
        <v>64600</v>
      </c>
      <c r="I45" s="14">
        <f>I46</f>
        <v>64600</v>
      </c>
    </row>
    <row r="46" spans="1:9" ht="30.75">
      <c r="A46" s="127" t="s">
        <v>288</v>
      </c>
      <c r="B46" s="126" t="s">
        <v>362</v>
      </c>
      <c r="C46" s="127" t="s">
        <v>662</v>
      </c>
      <c r="D46" s="127" t="s">
        <v>265</v>
      </c>
      <c r="E46" s="147" t="s">
        <v>65</v>
      </c>
      <c r="F46" s="10" t="s">
        <v>667</v>
      </c>
      <c r="G46" s="14">
        <v>64600</v>
      </c>
      <c r="H46" s="14">
        <v>64600</v>
      </c>
      <c r="I46" s="14">
        <v>64600</v>
      </c>
    </row>
    <row r="47" spans="1:9" ht="78">
      <c r="A47" s="127" t="s">
        <v>289</v>
      </c>
      <c r="B47" s="28" t="s">
        <v>930</v>
      </c>
      <c r="C47" s="127" t="s">
        <v>662</v>
      </c>
      <c r="D47" s="127" t="s">
        <v>265</v>
      </c>
      <c r="E47" s="127" t="s">
        <v>66</v>
      </c>
      <c r="F47" s="127"/>
      <c r="G47" s="14">
        <f>G48+G50+G52</f>
        <v>38101135</v>
      </c>
      <c r="H47" s="14">
        <f>H48+H50+H52</f>
        <v>22151135</v>
      </c>
      <c r="I47" s="14">
        <f>I48+I50+I52</f>
        <v>21651135</v>
      </c>
    </row>
    <row r="48" spans="1:9" ht="78">
      <c r="A48" s="127" t="s">
        <v>290</v>
      </c>
      <c r="B48" s="126" t="s">
        <v>3</v>
      </c>
      <c r="C48" s="127" t="s">
        <v>662</v>
      </c>
      <c r="D48" s="127" t="s">
        <v>265</v>
      </c>
      <c r="E48" s="127" t="s">
        <v>66</v>
      </c>
      <c r="F48" s="10" t="s">
        <v>313</v>
      </c>
      <c r="G48" s="14">
        <f>G49</f>
        <v>28016135</v>
      </c>
      <c r="H48" s="14">
        <f>H49</f>
        <v>19016135</v>
      </c>
      <c r="I48" s="14">
        <f>I49</f>
        <v>19016135</v>
      </c>
    </row>
    <row r="49" spans="1:9" ht="30.75">
      <c r="A49" s="127" t="s">
        <v>354</v>
      </c>
      <c r="B49" s="126" t="s">
        <v>27</v>
      </c>
      <c r="C49" s="127" t="s">
        <v>662</v>
      </c>
      <c r="D49" s="127" t="s">
        <v>265</v>
      </c>
      <c r="E49" s="127" t="s">
        <v>66</v>
      </c>
      <c r="F49" s="10" t="s">
        <v>330</v>
      </c>
      <c r="G49" s="14">
        <v>28016135</v>
      </c>
      <c r="H49" s="14">
        <f>28016135-6000000-3000000</f>
        <v>19016135</v>
      </c>
      <c r="I49" s="14">
        <f>28016135-6000000-3000000</f>
        <v>19016135</v>
      </c>
    </row>
    <row r="50" spans="1:9" ht="46.5">
      <c r="A50" s="127" t="s">
        <v>355</v>
      </c>
      <c r="B50" s="126" t="s">
        <v>867</v>
      </c>
      <c r="C50" s="127" t="s">
        <v>662</v>
      </c>
      <c r="D50" s="127" t="s">
        <v>265</v>
      </c>
      <c r="E50" s="127" t="s">
        <v>66</v>
      </c>
      <c r="F50" s="10" t="s">
        <v>141</v>
      </c>
      <c r="G50" s="14">
        <f>G51</f>
        <v>9250000</v>
      </c>
      <c r="H50" s="14">
        <f>H51</f>
        <v>2300000</v>
      </c>
      <c r="I50" s="14">
        <f>I51</f>
        <v>1800000</v>
      </c>
    </row>
    <row r="51" spans="1:9" ht="30.75">
      <c r="A51" s="127" t="s">
        <v>356</v>
      </c>
      <c r="B51" s="126" t="s">
        <v>362</v>
      </c>
      <c r="C51" s="127" t="s">
        <v>662</v>
      </c>
      <c r="D51" s="127" t="s">
        <v>265</v>
      </c>
      <c r="E51" s="127" t="s">
        <v>66</v>
      </c>
      <c r="F51" s="10" t="s">
        <v>667</v>
      </c>
      <c r="G51" s="14">
        <f>9300000-50000</f>
        <v>9250000</v>
      </c>
      <c r="H51" s="14">
        <f>9300000-5000000-1500000-500000</f>
        <v>2300000</v>
      </c>
      <c r="I51" s="14">
        <f>9300000-7000000-500000</f>
        <v>1800000</v>
      </c>
    </row>
    <row r="52" spans="1:9" ht="15">
      <c r="A52" s="127" t="s">
        <v>18</v>
      </c>
      <c r="B52" s="126" t="s">
        <v>30</v>
      </c>
      <c r="C52" s="127" t="s">
        <v>662</v>
      </c>
      <c r="D52" s="127" t="s">
        <v>265</v>
      </c>
      <c r="E52" s="127" t="s">
        <v>66</v>
      </c>
      <c r="F52" s="10" t="s">
        <v>29</v>
      </c>
      <c r="G52" s="14">
        <f>G53+G54</f>
        <v>835000</v>
      </c>
      <c r="H52" s="14">
        <f>H53+H54</f>
        <v>835000</v>
      </c>
      <c r="I52" s="14">
        <f>I53+I54</f>
        <v>835000</v>
      </c>
    </row>
    <row r="53" spans="1:9" ht="15">
      <c r="A53" s="127" t="s">
        <v>19</v>
      </c>
      <c r="B53" s="126" t="s">
        <v>1204</v>
      </c>
      <c r="C53" s="127" t="s">
        <v>662</v>
      </c>
      <c r="D53" s="127" t="s">
        <v>265</v>
      </c>
      <c r="E53" s="127" t="s">
        <v>66</v>
      </c>
      <c r="F53" s="10" t="s">
        <v>1203</v>
      </c>
      <c r="G53" s="14">
        <v>100000</v>
      </c>
      <c r="H53" s="14">
        <v>100000</v>
      </c>
      <c r="I53" s="14">
        <v>100000</v>
      </c>
    </row>
    <row r="54" spans="1:9" ht="15">
      <c r="A54" s="127" t="s">
        <v>1098</v>
      </c>
      <c r="B54" s="126" t="s">
        <v>31</v>
      </c>
      <c r="C54" s="127" t="s">
        <v>662</v>
      </c>
      <c r="D54" s="127" t="s">
        <v>265</v>
      </c>
      <c r="E54" s="127" t="s">
        <v>66</v>
      </c>
      <c r="F54" s="10" t="s">
        <v>28</v>
      </c>
      <c r="G54" s="14">
        <v>735000</v>
      </c>
      <c r="H54" s="14">
        <v>735000</v>
      </c>
      <c r="I54" s="14">
        <v>735000</v>
      </c>
    </row>
    <row r="55" spans="1:9" ht="171">
      <c r="A55" s="127" t="s">
        <v>1099</v>
      </c>
      <c r="B55" s="126" t="s">
        <v>933</v>
      </c>
      <c r="C55" s="127" t="s">
        <v>662</v>
      </c>
      <c r="D55" s="127" t="s">
        <v>265</v>
      </c>
      <c r="E55" s="127" t="s">
        <v>744</v>
      </c>
      <c r="F55" s="10"/>
      <c r="G55" s="14">
        <f aca="true" t="shared" si="4" ref="G55:I56">G56</f>
        <v>801393</v>
      </c>
      <c r="H55" s="14">
        <f t="shared" si="4"/>
        <v>801393</v>
      </c>
      <c r="I55" s="14">
        <f t="shared" si="4"/>
        <v>801393</v>
      </c>
    </row>
    <row r="56" spans="1:9" ht="78">
      <c r="A56" s="127" t="s">
        <v>257</v>
      </c>
      <c r="B56" s="126" t="s">
        <v>3</v>
      </c>
      <c r="C56" s="127" t="s">
        <v>662</v>
      </c>
      <c r="D56" s="127" t="s">
        <v>265</v>
      </c>
      <c r="E56" s="127" t="s">
        <v>744</v>
      </c>
      <c r="F56" s="10" t="s">
        <v>313</v>
      </c>
      <c r="G56" s="14">
        <f t="shared" si="4"/>
        <v>801393</v>
      </c>
      <c r="H56" s="14">
        <f t="shared" si="4"/>
        <v>801393</v>
      </c>
      <c r="I56" s="14">
        <f t="shared" si="4"/>
        <v>801393</v>
      </c>
    </row>
    <row r="57" spans="1:9" ht="30.75">
      <c r="A57" s="127" t="s">
        <v>706</v>
      </c>
      <c r="B57" s="126" t="s">
        <v>27</v>
      </c>
      <c r="C57" s="127" t="s">
        <v>662</v>
      </c>
      <c r="D57" s="127" t="s">
        <v>265</v>
      </c>
      <c r="E57" s="127" t="s">
        <v>744</v>
      </c>
      <c r="F57" s="10" t="s">
        <v>330</v>
      </c>
      <c r="G57" s="14">
        <v>801393</v>
      </c>
      <c r="H57" s="14">
        <v>801393</v>
      </c>
      <c r="I57" s="14">
        <v>801393</v>
      </c>
    </row>
    <row r="58" spans="1:9" ht="202.5">
      <c r="A58" s="127" t="s">
        <v>707</v>
      </c>
      <c r="B58" s="126" t="s">
        <v>934</v>
      </c>
      <c r="C58" s="127" t="s">
        <v>662</v>
      </c>
      <c r="D58" s="127" t="s">
        <v>265</v>
      </c>
      <c r="E58" s="127" t="s">
        <v>876</v>
      </c>
      <c r="F58" s="10"/>
      <c r="G58" s="14">
        <f aca="true" t="shared" si="5" ref="G58:I59">G59</f>
        <v>801393</v>
      </c>
      <c r="H58" s="14">
        <f t="shared" si="5"/>
        <v>801393</v>
      </c>
      <c r="I58" s="14">
        <f t="shared" si="5"/>
        <v>801393</v>
      </c>
    </row>
    <row r="59" spans="1:9" ht="78">
      <c r="A59" s="127" t="s">
        <v>708</v>
      </c>
      <c r="B59" s="126" t="s">
        <v>3</v>
      </c>
      <c r="C59" s="127" t="s">
        <v>662</v>
      </c>
      <c r="D59" s="127" t="s">
        <v>265</v>
      </c>
      <c r="E59" s="127" t="s">
        <v>876</v>
      </c>
      <c r="F59" s="10" t="s">
        <v>313</v>
      </c>
      <c r="G59" s="14">
        <f t="shared" si="5"/>
        <v>801393</v>
      </c>
      <c r="H59" s="14">
        <f t="shared" si="5"/>
        <v>801393</v>
      </c>
      <c r="I59" s="14">
        <f t="shared" si="5"/>
        <v>801393</v>
      </c>
    </row>
    <row r="60" spans="1:9" ht="30.75">
      <c r="A60" s="127" t="s">
        <v>941</v>
      </c>
      <c r="B60" s="126" t="s">
        <v>27</v>
      </c>
      <c r="C60" s="127" t="s">
        <v>662</v>
      </c>
      <c r="D60" s="127" t="s">
        <v>265</v>
      </c>
      <c r="E60" s="127" t="s">
        <v>876</v>
      </c>
      <c r="F60" s="10" t="s">
        <v>330</v>
      </c>
      <c r="G60" s="14">
        <v>801393</v>
      </c>
      <c r="H60" s="14">
        <v>801393</v>
      </c>
      <c r="I60" s="14">
        <v>801393</v>
      </c>
    </row>
    <row r="61" spans="1:9" ht="15">
      <c r="A61" s="127" t="s">
        <v>942</v>
      </c>
      <c r="B61" s="126" t="s">
        <v>878</v>
      </c>
      <c r="C61" s="127" t="s">
        <v>662</v>
      </c>
      <c r="D61" s="127" t="s">
        <v>879</v>
      </c>
      <c r="E61" s="127"/>
      <c r="F61" s="127"/>
      <c r="G61" s="14">
        <f aca="true" t="shared" si="6" ref="G61:I65">G62</f>
        <v>1600</v>
      </c>
      <c r="H61" s="14">
        <f t="shared" si="6"/>
        <v>1400</v>
      </c>
      <c r="I61" s="14">
        <f t="shared" si="6"/>
        <v>0</v>
      </c>
    </row>
    <row r="62" spans="1:9" ht="30.75">
      <c r="A62" s="127" t="s">
        <v>1100</v>
      </c>
      <c r="B62" s="28" t="s">
        <v>24</v>
      </c>
      <c r="C62" s="127" t="s">
        <v>662</v>
      </c>
      <c r="D62" s="127" t="s">
        <v>879</v>
      </c>
      <c r="E62" s="127" t="s">
        <v>63</v>
      </c>
      <c r="F62" s="127"/>
      <c r="G62" s="14">
        <f t="shared" si="6"/>
        <v>1600</v>
      </c>
      <c r="H62" s="14">
        <f t="shared" si="6"/>
        <v>1400</v>
      </c>
      <c r="I62" s="14">
        <f t="shared" si="6"/>
        <v>0</v>
      </c>
    </row>
    <row r="63" spans="1:9" ht="30.75">
      <c r="A63" s="127" t="s">
        <v>153</v>
      </c>
      <c r="B63" s="28" t="s">
        <v>703</v>
      </c>
      <c r="C63" s="127" t="s">
        <v>662</v>
      </c>
      <c r="D63" s="127" t="s">
        <v>879</v>
      </c>
      <c r="E63" s="127" t="s">
        <v>64</v>
      </c>
      <c r="F63" s="127"/>
      <c r="G63" s="14">
        <f t="shared" si="6"/>
        <v>1600</v>
      </c>
      <c r="H63" s="14">
        <f t="shared" si="6"/>
        <v>1400</v>
      </c>
      <c r="I63" s="14">
        <f t="shared" si="6"/>
        <v>0</v>
      </c>
    </row>
    <row r="64" spans="1:9" ht="108.75">
      <c r="A64" s="127" t="s">
        <v>737</v>
      </c>
      <c r="B64" s="28" t="s">
        <v>1019</v>
      </c>
      <c r="C64" s="127" t="s">
        <v>662</v>
      </c>
      <c r="D64" s="127" t="s">
        <v>879</v>
      </c>
      <c r="E64" s="127" t="s">
        <v>881</v>
      </c>
      <c r="F64" s="127"/>
      <c r="G64" s="14">
        <f t="shared" si="6"/>
        <v>1600</v>
      </c>
      <c r="H64" s="14">
        <f t="shared" si="6"/>
        <v>1400</v>
      </c>
      <c r="I64" s="14">
        <f t="shared" si="6"/>
        <v>0</v>
      </c>
    </row>
    <row r="65" spans="1:9" ht="46.5">
      <c r="A65" s="127" t="s">
        <v>738</v>
      </c>
      <c r="B65" s="126" t="s">
        <v>867</v>
      </c>
      <c r="C65" s="127" t="s">
        <v>662</v>
      </c>
      <c r="D65" s="127" t="s">
        <v>879</v>
      </c>
      <c r="E65" s="127" t="s">
        <v>881</v>
      </c>
      <c r="F65" s="10" t="s">
        <v>141</v>
      </c>
      <c r="G65" s="14">
        <f t="shared" si="6"/>
        <v>1600</v>
      </c>
      <c r="H65" s="14">
        <f t="shared" si="6"/>
        <v>1400</v>
      </c>
      <c r="I65" s="14">
        <f t="shared" si="6"/>
        <v>0</v>
      </c>
    </row>
    <row r="66" spans="1:9" ht="30.75">
      <c r="A66" s="127" t="s">
        <v>739</v>
      </c>
      <c r="B66" s="126" t="s">
        <v>362</v>
      </c>
      <c r="C66" s="127" t="s">
        <v>662</v>
      </c>
      <c r="D66" s="127" t="s">
        <v>879</v>
      </c>
      <c r="E66" s="127" t="s">
        <v>881</v>
      </c>
      <c r="F66" s="10" t="s">
        <v>667</v>
      </c>
      <c r="G66" s="14">
        <v>1600</v>
      </c>
      <c r="H66" s="14">
        <v>1400</v>
      </c>
      <c r="I66" s="14">
        <v>0</v>
      </c>
    </row>
    <row r="67" spans="1:9" ht="15">
      <c r="A67" s="127" t="s">
        <v>740</v>
      </c>
      <c r="B67" s="145" t="s">
        <v>442</v>
      </c>
      <c r="C67" s="127" t="s">
        <v>662</v>
      </c>
      <c r="D67" s="127" t="s">
        <v>734</v>
      </c>
      <c r="E67" s="127"/>
      <c r="F67" s="127"/>
      <c r="G67" s="14">
        <f aca="true" t="shared" si="7" ref="G67:I71">G68</f>
        <v>200000</v>
      </c>
      <c r="H67" s="14">
        <f t="shared" si="7"/>
        <v>200000</v>
      </c>
      <c r="I67" s="14">
        <f t="shared" si="7"/>
        <v>200000</v>
      </c>
    </row>
    <row r="68" spans="1:9" ht="30.75">
      <c r="A68" s="127" t="s">
        <v>943</v>
      </c>
      <c r="B68" s="28" t="s">
        <v>24</v>
      </c>
      <c r="C68" s="127" t="s">
        <v>662</v>
      </c>
      <c r="D68" s="127" t="s">
        <v>734</v>
      </c>
      <c r="E68" s="127" t="s">
        <v>63</v>
      </c>
      <c r="F68" s="127"/>
      <c r="G68" s="14">
        <f t="shared" si="7"/>
        <v>200000</v>
      </c>
      <c r="H68" s="14">
        <f t="shared" si="7"/>
        <v>200000</v>
      </c>
      <c r="I68" s="14">
        <f t="shared" si="7"/>
        <v>200000</v>
      </c>
    </row>
    <row r="69" spans="1:9" ht="30.75">
      <c r="A69" s="127" t="s">
        <v>944</v>
      </c>
      <c r="B69" s="126" t="s">
        <v>703</v>
      </c>
      <c r="C69" s="127" t="s">
        <v>675</v>
      </c>
      <c r="D69" s="127" t="s">
        <v>734</v>
      </c>
      <c r="E69" s="127" t="s">
        <v>64</v>
      </c>
      <c r="F69" s="127"/>
      <c r="G69" s="14">
        <f t="shared" si="7"/>
        <v>200000</v>
      </c>
      <c r="H69" s="14">
        <f t="shared" si="7"/>
        <v>200000</v>
      </c>
      <c r="I69" s="14">
        <f t="shared" si="7"/>
        <v>200000</v>
      </c>
    </row>
    <row r="70" spans="1:9" ht="62.25">
      <c r="A70" s="127" t="s">
        <v>669</v>
      </c>
      <c r="B70" s="145" t="s">
        <v>516</v>
      </c>
      <c r="C70" s="127" t="s">
        <v>662</v>
      </c>
      <c r="D70" s="127" t="s">
        <v>734</v>
      </c>
      <c r="E70" s="127" t="s">
        <v>67</v>
      </c>
      <c r="F70" s="127"/>
      <c r="G70" s="14">
        <f t="shared" si="7"/>
        <v>200000</v>
      </c>
      <c r="H70" s="14">
        <f t="shared" si="7"/>
        <v>200000</v>
      </c>
      <c r="I70" s="14">
        <f t="shared" si="7"/>
        <v>200000</v>
      </c>
    </row>
    <row r="71" spans="1:9" ht="15">
      <c r="A71" s="127" t="s">
        <v>945</v>
      </c>
      <c r="B71" s="126" t="s">
        <v>30</v>
      </c>
      <c r="C71" s="127" t="s">
        <v>662</v>
      </c>
      <c r="D71" s="127" t="s">
        <v>734</v>
      </c>
      <c r="E71" s="127" t="s">
        <v>67</v>
      </c>
      <c r="F71" s="127" t="s">
        <v>29</v>
      </c>
      <c r="G71" s="14">
        <f t="shared" si="7"/>
        <v>200000</v>
      </c>
      <c r="H71" s="14">
        <f t="shared" si="7"/>
        <v>200000</v>
      </c>
      <c r="I71" s="14">
        <f t="shared" si="7"/>
        <v>200000</v>
      </c>
    </row>
    <row r="72" spans="1:9" ht="15">
      <c r="A72" s="127" t="s">
        <v>946</v>
      </c>
      <c r="B72" s="126" t="s">
        <v>704</v>
      </c>
      <c r="C72" s="127" t="s">
        <v>662</v>
      </c>
      <c r="D72" s="127" t="s">
        <v>734</v>
      </c>
      <c r="E72" s="127" t="s">
        <v>67</v>
      </c>
      <c r="F72" s="127" t="s">
        <v>705</v>
      </c>
      <c r="G72" s="14">
        <v>200000</v>
      </c>
      <c r="H72" s="14">
        <v>200000</v>
      </c>
      <c r="I72" s="14">
        <v>200000</v>
      </c>
    </row>
    <row r="73" spans="1:9" ht="15">
      <c r="A73" s="127" t="s">
        <v>947</v>
      </c>
      <c r="B73" s="28" t="s">
        <v>159</v>
      </c>
      <c r="C73" s="10" t="s">
        <v>662</v>
      </c>
      <c r="D73" s="10" t="s">
        <v>562</v>
      </c>
      <c r="E73" s="10"/>
      <c r="F73" s="10"/>
      <c r="G73" s="14">
        <f>G74+G86+G91+G81</f>
        <v>6368966</v>
      </c>
      <c r="H73" s="14">
        <f>H74+H86+H91+H81</f>
        <v>2868966</v>
      </c>
      <c r="I73" s="14">
        <f>I74+I86+I91+I81</f>
        <v>2878966</v>
      </c>
    </row>
    <row r="74" spans="1:9" ht="30.75">
      <c r="A74" s="127" t="s">
        <v>670</v>
      </c>
      <c r="B74" s="145" t="s">
        <v>915</v>
      </c>
      <c r="C74" s="10" t="s">
        <v>662</v>
      </c>
      <c r="D74" s="10" t="s">
        <v>562</v>
      </c>
      <c r="E74" s="10" t="s">
        <v>61</v>
      </c>
      <c r="F74" s="10"/>
      <c r="G74" s="14">
        <f aca="true" t="shared" si="8" ref="G74:I75">G75</f>
        <v>54000</v>
      </c>
      <c r="H74" s="14">
        <f t="shared" si="8"/>
        <v>54000</v>
      </c>
      <c r="I74" s="14">
        <f t="shared" si="8"/>
        <v>54000</v>
      </c>
    </row>
    <row r="75" spans="1:9" ht="30.75">
      <c r="A75" s="127" t="s">
        <v>659</v>
      </c>
      <c r="B75" s="58" t="s">
        <v>519</v>
      </c>
      <c r="C75" s="10" t="s">
        <v>662</v>
      </c>
      <c r="D75" s="10" t="s">
        <v>562</v>
      </c>
      <c r="E75" s="10" t="s">
        <v>62</v>
      </c>
      <c r="F75" s="10"/>
      <c r="G75" s="14">
        <f t="shared" si="8"/>
        <v>54000</v>
      </c>
      <c r="H75" s="14">
        <f t="shared" si="8"/>
        <v>54000</v>
      </c>
      <c r="I75" s="14">
        <f t="shared" si="8"/>
        <v>54000</v>
      </c>
    </row>
    <row r="76" spans="1:9" ht="108.75">
      <c r="A76" s="127" t="s">
        <v>147</v>
      </c>
      <c r="B76" s="126" t="s">
        <v>917</v>
      </c>
      <c r="C76" s="10" t="s">
        <v>662</v>
      </c>
      <c r="D76" s="10" t="s">
        <v>562</v>
      </c>
      <c r="E76" s="10" t="s">
        <v>68</v>
      </c>
      <c r="F76" s="10"/>
      <c r="G76" s="14">
        <f>G77+G79</f>
        <v>54000</v>
      </c>
      <c r="H76" s="14">
        <f>H77+H79</f>
        <v>54000</v>
      </c>
      <c r="I76" s="14">
        <f>I77+I79</f>
        <v>54000</v>
      </c>
    </row>
    <row r="77" spans="1:9" ht="78">
      <c r="A77" s="127" t="s">
        <v>148</v>
      </c>
      <c r="B77" s="126" t="s">
        <v>3</v>
      </c>
      <c r="C77" s="10" t="s">
        <v>662</v>
      </c>
      <c r="D77" s="10" t="s">
        <v>562</v>
      </c>
      <c r="E77" s="10" t="s">
        <v>68</v>
      </c>
      <c r="F77" s="10" t="s">
        <v>313</v>
      </c>
      <c r="G77" s="14">
        <f>G78</f>
        <v>44894</v>
      </c>
      <c r="H77" s="14">
        <f>H78</f>
        <v>44894</v>
      </c>
      <c r="I77" s="14">
        <f>I78</f>
        <v>44894</v>
      </c>
    </row>
    <row r="78" spans="1:9" ht="30.75">
      <c r="A78" s="127" t="s">
        <v>668</v>
      </c>
      <c r="B78" s="126" t="s">
        <v>27</v>
      </c>
      <c r="C78" s="127" t="s">
        <v>662</v>
      </c>
      <c r="D78" s="10" t="s">
        <v>562</v>
      </c>
      <c r="E78" s="10" t="s">
        <v>68</v>
      </c>
      <c r="F78" s="127" t="s">
        <v>330</v>
      </c>
      <c r="G78" s="14">
        <v>44894</v>
      </c>
      <c r="H78" s="14">
        <v>44894</v>
      </c>
      <c r="I78" s="14">
        <v>44894</v>
      </c>
    </row>
    <row r="79" spans="1:9" ht="46.5">
      <c r="A79" s="127" t="s">
        <v>541</v>
      </c>
      <c r="B79" s="126" t="s">
        <v>867</v>
      </c>
      <c r="C79" s="127" t="s">
        <v>662</v>
      </c>
      <c r="D79" s="10" t="s">
        <v>562</v>
      </c>
      <c r="E79" s="10" t="s">
        <v>68</v>
      </c>
      <c r="F79" s="127" t="s">
        <v>141</v>
      </c>
      <c r="G79" s="14">
        <f>G80</f>
        <v>9106</v>
      </c>
      <c r="H79" s="14">
        <f>H80</f>
        <v>9106</v>
      </c>
      <c r="I79" s="14">
        <f>I80</f>
        <v>9106</v>
      </c>
    </row>
    <row r="80" spans="1:9" ht="30.75">
      <c r="A80" s="127" t="s">
        <v>709</v>
      </c>
      <c r="B80" s="126" t="s">
        <v>362</v>
      </c>
      <c r="C80" s="127" t="s">
        <v>662</v>
      </c>
      <c r="D80" s="10" t="s">
        <v>562</v>
      </c>
      <c r="E80" s="10" t="s">
        <v>68</v>
      </c>
      <c r="F80" s="127" t="s">
        <v>667</v>
      </c>
      <c r="G80" s="14">
        <v>9106</v>
      </c>
      <c r="H80" s="14">
        <v>9106</v>
      </c>
      <c r="I80" s="14">
        <v>9106</v>
      </c>
    </row>
    <row r="81" spans="1:9" ht="30.75">
      <c r="A81" s="127" t="s">
        <v>677</v>
      </c>
      <c r="B81" s="145" t="s">
        <v>684</v>
      </c>
      <c r="C81" s="127" t="s">
        <v>662</v>
      </c>
      <c r="D81" s="10" t="s">
        <v>562</v>
      </c>
      <c r="E81" s="10" t="s">
        <v>69</v>
      </c>
      <c r="F81" s="127"/>
      <c r="G81" s="14">
        <f aca="true" t="shared" si="9" ref="G81:I84">G82</f>
        <v>15000</v>
      </c>
      <c r="H81" s="14">
        <f t="shared" si="9"/>
        <v>15000</v>
      </c>
      <c r="I81" s="14">
        <f t="shared" si="9"/>
        <v>15000</v>
      </c>
    </row>
    <row r="82" spans="1:9" ht="62.25">
      <c r="A82" s="127" t="s">
        <v>678</v>
      </c>
      <c r="B82" s="145" t="s">
        <v>788</v>
      </c>
      <c r="C82" s="127" t="s">
        <v>662</v>
      </c>
      <c r="D82" s="10" t="s">
        <v>562</v>
      </c>
      <c r="E82" s="10" t="s">
        <v>70</v>
      </c>
      <c r="F82" s="127"/>
      <c r="G82" s="14">
        <f t="shared" si="9"/>
        <v>15000</v>
      </c>
      <c r="H82" s="14">
        <f t="shared" si="9"/>
        <v>15000</v>
      </c>
      <c r="I82" s="14">
        <f t="shared" si="9"/>
        <v>15000</v>
      </c>
    </row>
    <row r="83" spans="1:9" ht="124.5">
      <c r="A83" s="127" t="s">
        <v>679</v>
      </c>
      <c r="B83" s="126" t="s">
        <v>690</v>
      </c>
      <c r="C83" s="127" t="s">
        <v>662</v>
      </c>
      <c r="D83" s="10" t="s">
        <v>562</v>
      </c>
      <c r="E83" s="127" t="s">
        <v>71</v>
      </c>
      <c r="F83" s="148"/>
      <c r="G83" s="14">
        <f t="shared" si="9"/>
        <v>15000</v>
      </c>
      <c r="H83" s="14">
        <f t="shared" si="9"/>
        <v>15000</v>
      </c>
      <c r="I83" s="14">
        <f t="shared" si="9"/>
        <v>15000</v>
      </c>
    </row>
    <row r="84" spans="1:9" ht="46.5">
      <c r="A84" s="127" t="s">
        <v>680</v>
      </c>
      <c r="B84" s="126" t="s">
        <v>867</v>
      </c>
      <c r="C84" s="127" t="s">
        <v>662</v>
      </c>
      <c r="D84" s="10" t="s">
        <v>562</v>
      </c>
      <c r="E84" s="127" t="s">
        <v>71</v>
      </c>
      <c r="F84" s="127" t="s">
        <v>141</v>
      </c>
      <c r="G84" s="14">
        <f t="shared" si="9"/>
        <v>15000</v>
      </c>
      <c r="H84" s="14">
        <f t="shared" si="9"/>
        <v>15000</v>
      </c>
      <c r="I84" s="14">
        <f t="shared" si="9"/>
        <v>15000</v>
      </c>
    </row>
    <row r="85" spans="1:9" ht="30.75">
      <c r="A85" s="127" t="s">
        <v>681</v>
      </c>
      <c r="B85" s="126" t="s">
        <v>362</v>
      </c>
      <c r="C85" s="127" t="s">
        <v>662</v>
      </c>
      <c r="D85" s="10" t="s">
        <v>562</v>
      </c>
      <c r="E85" s="127" t="s">
        <v>71</v>
      </c>
      <c r="F85" s="127" t="s">
        <v>667</v>
      </c>
      <c r="G85" s="14">
        <v>15000</v>
      </c>
      <c r="H85" s="14">
        <v>15000</v>
      </c>
      <c r="I85" s="14">
        <v>15000</v>
      </c>
    </row>
    <row r="86" spans="1:9" ht="46.5">
      <c r="A86" s="127" t="s">
        <v>682</v>
      </c>
      <c r="B86" s="28" t="s">
        <v>522</v>
      </c>
      <c r="C86" s="10" t="s">
        <v>662</v>
      </c>
      <c r="D86" s="10" t="s">
        <v>562</v>
      </c>
      <c r="E86" s="10" t="s">
        <v>72</v>
      </c>
      <c r="F86" s="10"/>
      <c r="G86" s="14">
        <f aca="true" t="shared" si="10" ref="G86:I87">G87</f>
        <v>35000</v>
      </c>
      <c r="H86" s="14">
        <f t="shared" si="10"/>
        <v>35000</v>
      </c>
      <c r="I86" s="14">
        <f t="shared" si="10"/>
        <v>45000</v>
      </c>
    </row>
    <row r="87" spans="1:9" ht="30.75">
      <c r="A87" s="127" t="s">
        <v>578</v>
      </c>
      <c r="B87" s="28" t="s">
        <v>987</v>
      </c>
      <c r="C87" s="10" t="s">
        <v>662</v>
      </c>
      <c r="D87" s="10" t="s">
        <v>562</v>
      </c>
      <c r="E87" s="10" t="s">
        <v>73</v>
      </c>
      <c r="F87" s="10"/>
      <c r="G87" s="14">
        <f t="shared" si="10"/>
        <v>35000</v>
      </c>
      <c r="H87" s="14">
        <f t="shared" si="10"/>
        <v>35000</v>
      </c>
      <c r="I87" s="14">
        <f t="shared" si="10"/>
        <v>45000</v>
      </c>
    </row>
    <row r="88" spans="1:9" ht="234">
      <c r="A88" s="127" t="s">
        <v>344</v>
      </c>
      <c r="B88" s="28" t="s">
        <v>988</v>
      </c>
      <c r="C88" s="10" t="s">
        <v>662</v>
      </c>
      <c r="D88" s="10" t="s">
        <v>562</v>
      </c>
      <c r="E88" s="10" t="s">
        <v>74</v>
      </c>
      <c r="F88" s="10"/>
      <c r="G88" s="14">
        <f aca="true" t="shared" si="11" ref="G88:I89">G89</f>
        <v>35000</v>
      </c>
      <c r="H88" s="14">
        <f t="shared" si="11"/>
        <v>35000</v>
      </c>
      <c r="I88" s="14">
        <f t="shared" si="11"/>
        <v>45000</v>
      </c>
    </row>
    <row r="89" spans="1:9" ht="46.5">
      <c r="A89" s="127" t="s">
        <v>345</v>
      </c>
      <c r="B89" s="126" t="s">
        <v>867</v>
      </c>
      <c r="C89" s="10" t="s">
        <v>662</v>
      </c>
      <c r="D89" s="10" t="s">
        <v>562</v>
      </c>
      <c r="E89" s="10" t="s">
        <v>74</v>
      </c>
      <c r="F89" s="10" t="s">
        <v>141</v>
      </c>
      <c r="G89" s="14">
        <f t="shared" si="11"/>
        <v>35000</v>
      </c>
      <c r="H89" s="14">
        <f t="shared" si="11"/>
        <v>35000</v>
      </c>
      <c r="I89" s="14">
        <f t="shared" si="11"/>
        <v>45000</v>
      </c>
    </row>
    <row r="90" spans="1:9" ht="30.75">
      <c r="A90" s="127" t="s">
        <v>346</v>
      </c>
      <c r="B90" s="126" t="s">
        <v>362</v>
      </c>
      <c r="C90" s="10" t="s">
        <v>662</v>
      </c>
      <c r="D90" s="10" t="s">
        <v>562</v>
      </c>
      <c r="E90" s="10" t="s">
        <v>74</v>
      </c>
      <c r="F90" s="10" t="s">
        <v>667</v>
      </c>
      <c r="G90" s="14">
        <v>35000</v>
      </c>
      <c r="H90" s="14">
        <v>35000</v>
      </c>
      <c r="I90" s="14">
        <v>45000</v>
      </c>
    </row>
    <row r="91" spans="1:9" ht="30.75">
      <c r="A91" s="127" t="s">
        <v>347</v>
      </c>
      <c r="B91" s="28" t="s">
        <v>24</v>
      </c>
      <c r="C91" s="127" t="s">
        <v>662</v>
      </c>
      <c r="D91" s="10" t="s">
        <v>562</v>
      </c>
      <c r="E91" s="127" t="s">
        <v>63</v>
      </c>
      <c r="F91" s="10"/>
      <c r="G91" s="14">
        <f>G92</f>
        <v>6264966</v>
      </c>
      <c r="H91" s="14">
        <f>H92</f>
        <v>2764966</v>
      </c>
      <c r="I91" s="14">
        <f>I92</f>
        <v>2764966</v>
      </c>
    </row>
    <row r="92" spans="1:9" ht="30.75">
      <c r="A92" s="127" t="s">
        <v>348</v>
      </c>
      <c r="B92" s="126" t="s">
        <v>703</v>
      </c>
      <c r="C92" s="127" t="s">
        <v>675</v>
      </c>
      <c r="D92" s="10" t="s">
        <v>562</v>
      </c>
      <c r="E92" s="127" t="s">
        <v>64</v>
      </c>
      <c r="F92" s="10"/>
      <c r="G92" s="14">
        <f>G116+G93+G103+G106+G113+G98</f>
        <v>6264966</v>
      </c>
      <c r="H92" s="14">
        <f>H116+H93+H103+H106+H113+H98</f>
        <v>2764966</v>
      </c>
      <c r="I92" s="14">
        <f>I116+I93+I103+I106+I113+I98</f>
        <v>2764966</v>
      </c>
    </row>
    <row r="93" spans="1:9" ht="108.75">
      <c r="A93" s="127" t="s">
        <v>349</v>
      </c>
      <c r="B93" s="126" t="s">
        <v>764</v>
      </c>
      <c r="C93" s="127" t="s">
        <v>662</v>
      </c>
      <c r="D93" s="10" t="s">
        <v>562</v>
      </c>
      <c r="E93" s="127" t="s">
        <v>75</v>
      </c>
      <c r="F93" s="10"/>
      <c r="G93" s="14">
        <f>G94+G96</f>
        <v>83500</v>
      </c>
      <c r="H93" s="14">
        <f>H94+H96</f>
        <v>83500</v>
      </c>
      <c r="I93" s="14">
        <f>I94+I96</f>
        <v>83500</v>
      </c>
    </row>
    <row r="94" spans="1:9" ht="78">
      <c r="A94" s="127" t="s">
        <v>1397</v>
      </c>
      <c r="B94" s="126" t="s">
        <v>3</v>
      </c>
      <c r="C94" s="127" t="s">
        <v>662</v>
      </c>
      <c r="D94" s="10" t="s">
        <v>562</v>
      </c>
      <c r="E94" s="127" t="s">
        <v>75</v>
      </c>
      <c r="F94" s="10" t="s">
        <v>313</v>
      </c>
      <c r="G94" s="14">
        <f>G95</f>
        <v>80100</v>
      </c>
      <c r="H94" s="14">
        <f>H95</f>
        <v>80100</v>
      </c>
      <c r="I94" s="14">
        <f>I95</f>
        <v>80100</v>
      </c>
    </row>
    <row r="95" spans="1:9" ht="30.75">
      <c r="A95" s="127" t="s">
        <v>1398</v>
      </c>
      <c r="B95" s="126" t="s">
        <v>27</v>
      </c>
      <c r="C95" s="127" t="s">
        <v>662</v>
      </c>
      <c r="D95" s="10" t="s">
        <v>562</v>
      </c>
      <c r="E95" s="127" t="s">
        <v>75</v>
      </c>
      <c r="F95" s="10" t="s">
        <v>330</v>
      </c>
      <c r="G95" s="14">
        <v>80100</v>
      </c>
      <c r="H95" s="14">
        <v>80100</v>
      </c>
      <c r="I95" s="14">
        <v>80100</v>
      </c>
    </row>
    <row r="96" spans="1:9" ht="46.5">
      <c r="A96" s="127" t="s">
        <v>1399</v>
      </c>
      <c r="B96" s="126" t="s">
        <v>867</v>
      </c>
      <c r="C96" s="127" t="s">
        <v>662</v>
      </c>
      <c r="D96" s="10" t="s">
        <v>562</v>
      </c>
      <c r="E96" s="127" t="s">
        <v>75</v>
      </c>
      <c r="F96" s="10" t="s">
        <v>141</v>
      </c>
      <c r="G96" s="14">
        <f>G97</f>
        <v>3400</v>
      </c>
      <c r="H96" s="14">
        <f>H97</f>
        <v>3400</v>
      </c>
      <c r="I96" s="14">
        <f>I97</f>
        <v>3400</v>
      </c>
    </row>
    <row r="97" spans="1:9" ht="30.75">
      <c r="A97" s="127" t="s">
        <v>399</v>
      </c>
      <c r="B97" s="126" t="s">
        <v>362</v>
      </c>
      <c r="C97" s="127" t="s">
        <v>662</v>
      </c>
      <c r="D97" s="10" t="s">
        <v>562</v>
      </c>
      <c r="E97" s="127" t="s">
        <v>75</v>
      </c>
      <c r="F97" s="10" t="s">
        <v>667</v>
      </c>
      <c r="G97" s="14">
        <v>3400</v>
      </c>
      <c r="H97" s="14">
        <v>3400</v>
      </c>
      <c r="I97" s="14">
        <v>3400</v>
      </c>
    </row>
    <row r="98" spans="1:9" ht="171">
      <c r="A98" s="127" t="s">
        <v>400</v>
      </c>
      <c r="B98" s="128" t="s">
        <v>1208</v>
      </c>
      <c r="C98" s="127" t="s">
        <v>662</v>
      </c>
      <c r="D98" s="147" t="s">
        <v>562</v>
      </c>
      <c r="E98" s="147" t="s">
        <v>1250</v>
      </c>
      <c r="F98" s="147"/>
      <c r="G98" s="124">
        <f>G99+G101</f>
        <v>9900</v>
      </c>
      <c r="H98" s="124">
        <f>H99+H101</f>
        <v>9900</v>
      </c>
      <c r="I98" s="124">
        <f>I99+I101</f>
        <v>9900</v>
      </c>
    </row>
    <row r="99" spans="1:9" ht="78">
      <c r="A99" s="127" t="s">
        <v>350</v>
      </c>
      <c r="B99" s="126" t="s">
        <v>3</v>
      </c>
      <c r="C99" s="127" t="s">
        <v>662</v>
      </c>
      <c r="D99" s="147" t="s">
        <v>562</v>
      </c>
      <c r="E99" s="147" t="s">
        <v>1250</v>
      </c>
      <c r="F99" s="127" t="s">
        <v>313</v>
      </c>
      <c r="G99" s="124">
        <f>G100</f>
        <v>9600</v>
      </c>
      <c r="H99" s="124">
        <f>H100</f>
        <v>9600</v>
      </c>
      <c r="I99" s="124">
        <f>I100</f>
        <v>9600</v>
      </c>
    </row>
    <row r="100" spans="1:9" ht="30.75">
      <c r="A100" s="127" t="s">
        <v>351</v>
      </c>
      <c r="B100" s="126" t="s">
        <v>27</v>
      </c>
      <c r="C100" s="127" t="s">
        <v>662</v>
      </c>
      <c r="D100" s="147" t="s">
        <v>562</v>
      </c>
      <c r="E100" s="147" t="s">
        <v>1250</v>
      </c>
      <c r="F100" s="127" t="s">
        <v>330</v>
      </c>
      <c r="G100" s="124">
        <v>9600</v>
      </c>
      <c r="H100" s="124">
        <v>9600</v>
      </c>
      <c r="I100" s="124">
        <v>9600</v>
      </c>
    </row>
    <row r="101" spans="1:9" ht="46.5">
      <c r="A101" s="127" t="s">
        <v>1101</v>
      </c>
      <c r="B101" s="126" t="s">
        <v>867</v>
      </c>
      <c r="C101" s="127" t="s">
        <v>662</v>
      </c>
      <c r="D101" s="147" t="s">
        <v>562</v>
      </c>
      <c r="E101" s="147" t="s">
        <v>1250</v>
      </c>
      <c r="F101" s="147" t="s">
        <v>141</v>
      </c>
      <c r="G101" s="124">
        <f>G102</f>
        <v>300</v>
      </c>
      <c r="H101" s="124">
        <f>H102</f>
        <v>300</v>
      </c>
      <c r="I101" s="124">
        <f>I102</f>
        <v>300</v>
      </c>
    </row>
    <row r="102" spans="1:9" ht="30.75">
      <c r="A102" s="127" t="s">
        <v>1102</v>
      </c>
      <c r="B102" s="126" t="s">
        <v>362</v>
      </c>
      <c r="C102" s="127" t="s">
        <v>662</v>
      </c>
      <c r="D102" s="147" t="s">
        <v>562</v>
      </c>
      <c r="E102" s="147" t="s">
        <v>1250</v>
      </c>
      <c r="F102" s="147" t="s">
        <v>667</v>
      </c>
      <c r="G102" s="124">
        <v>300</v>
      </c>
      <c r="H102" s="124">
        <v>300</v>
      </c>
      <c r="I102" s="124">
        <v>300</v>
      </c>
    </row>
    <row r="103" spans="1:9" ht="93">
      <c r="A103" s="127" t="s">
        <v>1103</v>
      </c>
      <c r="B103" s="128" t="s">
        <v>935</v>
      </c>
      <c r="C103" s="127" t="s">
        <v>662</v>
      </c>
      <c r="D103" s="10" t="s">
        <v>562</v>
      </c>
      <c r="E103" s="127" t="s">
        <v>76</v>
      </c>
      <c r="F103" s="127"/>
      <c r="G103" s="14">
        <f aca="true" t="shared" si="12" ref="G103:I104">G104</f>
        <v>10000</v>
      </c>
      <c r="H103" s="14">
        <f t="shared" si="12"/>
        <v>10000</v>
      </c>
      <c r="I103" s="14">
        <f t="shared" si="12"/>
        <v>10000</v>
      </c>
    </row>
    <row r="104" spans="1:9" ht="46.5">
      <c r="A104" s="127" t="s">
        <v>1104</v>
      </c>
      <c r="B104" s="126" t="s">
        <v>867</v>
      </c>
      <c r="C104" s="127" t="s">
        <v>662</v>
      </c>
      <c r="D104" s="10" t="s">
        <v>562</v>
      </c>
      <c r="E104" s="127" t="s">
        <v>76</v>
      </c>
      <c r="F104" s="10" t="s">
        <v>141</v>
      </c>
      <c r="G104" s="14">
        <f t="shared" si="12"/>
        <v>10000</v>
      </c>
      <c r="H104" s="14">
        <f t="shared" si="12"/>
        <v>10000</v>
      </c>
      <c r="I104" s="14">
        <f t="shared" si="12"/>
        <v>10000</v>
      </c>
    </row>
    <row r="105" spans="1:9" ht="30.75">
      <c r="A105" s="127" t="s">
        <v>1105</v>
      </c>
      <c r="B105" s="126" t="s">
        <v>362</v>
      </c>
      <c r="C105" s="127" t="s">
        <v>662</v>
      </c>
      <c r="D105" s="10" t="s">
        <v>562</v>
      </c>
      <c r="E105" s="127" t="s">
        <v>76</v>
      </c>
      <c r="F105" s="10" t="s">
        <v>667</v>
      </c>
      <c r="G105" s="14">
        <v>10000</v>
      </c>
      <c r="H105" s="14">
        <v>10000</v>
      </c>
      <c r="I105" s="14">
        <v>10000</v>
      </c>
    </row>
    <row r="106" spans="1:9" ht="78">
      <c r="A106" s="127" t="s">
        <v>309</v>
      </c>
      <c r="B106" s="126" t="s">
        <v>691</v>
      </c>
      <c r="C106" s="127" t="s">
        <v>662</v>
      </c>
      <c r="D106" s="10" t="s">
        <v>562</v>
      </c>
      <c r="E106" s="127" t="s">
        <v>692</v>
      </c>
      <c r="F106" s="10"/>
      <c r="G106" s="14">
        <f>G107+G109+G111</f>
        <v>3791566</v>
      </c>
      <c r="H106" s="14">
        <f>H107+H109+H111</f>
        <v>2291566</v>
      </c>
      <c r="I106" s="14">
        <f>I107+I109+I111</f>
        <v>2291566</v>
      </c>
    </row>
    <row r="107" spans="1:9" ht="78">
      <c r="A107" s="127" t="s">
        <v>310</v>
      </c>
      <c r="B107" s="126" t="s">
        <v>3</v>
      </c>
      <c r="C107" s="127" t="s">
        <v>662</v>
      </c>
      <c r="D107" s="10" t="s">
        <v>562</v>
      </c>
      <c r="E107" s="127" t="s">
        <v>692</v>
      </c>
      <c r="F107" s="10" t="s">
        <v>313</v>
      </c>
      <c r="G107" s="14">
        <f>G108</f>
        <v>3524566</v>
      </c>
      <c r="H107" s="14">
        <f>H108</f>
        <v>2024566</v>
      </c>
      <c r="I107" s="14">
        <f>I108</f>
        <v>2024566</v>
      </c>
    </row>
    <row r="108" spans="1:9" ht="15">
      <c r="A108" s="127" t="s">
        <v>311</v>
      </c>
      <c r="B108" s="126" t="s">
        <v>4</v>
      </c>
      <c r="C108" s="127" t="s">
        <v>662</v>
      </c>
      <c r="D108" s="10" t="s">
        <v>562</v>
      </c>
      <c r="E108" s="127" t="s">
        <v>692</v>
      </c>
      <c r="F108" s="10" t="s">
        <v>322</v>
      </c>
      <c r="G108" s="14">
        <v>3524566</v>
      </c>
      <c r="H108" s="14">
        <f>3524566-1500000</f>
        <v>2024566</v>
      </c>
      <c r="I108" s="14">
        <f>3524566-1500000</f>
        <v>2024566</v>
      </c>
    </row>
    <row r="109" spans="1:9" ht="46.5">
      <c r="A109" s="127" t="s">
        <v>312</v>
      </c>
      <c r="B109" s="126" t="s">
        <v>867</v>
      </c>
      <c r="C109" s="127" t="s">
        <v>662</v>
      </c>
      <c r="D109" s="10" t="s">
        <v>562</v>
      </c>
      <c r="E109" s="127" t="s">
        <v>692</v>
      </c>
      <c r="F109" s="10" t="s">
        <v>141</v>
      </c>
      <c r="G109" s="14">
        <f>G110</f>
        <v>263500</v>
      </c>
      <c r="H109" s="14">
        <f>H110</f>
        <v>263500</v>
      </c>
      <c r="I109" s="14">
        <f>I110</f>
        <v>263500</v>
      </c>
    </row>
    <row r="110" spans="1:9" ht="30.75">
      <c r="A110" s="127" t="s">
        <v>313</v>
      </c>
      <c r="B110" s="126" t="s">
        <v>362</v>
      </c>
      <c r="C110" s="127" t="s">
        <v>662</v>
      </c>
      <c r="D110" s="10" t="s">
        <v>562</v>
      </c>
      <c r="E110" s="127" t="s">
        <v>692</v>
      </c>
      <c r="F110" s="10" t="s">
        <v>667</v>
      </c>
      <c r="G110" s="14">
        <v>263500</v>
      </c>
      <c r="H110" s="14">
        <v>263500</v>
      </c>
      <c r="I110" s="14">
        <v>263500</v>
      </c>
    </row>
    <row r="111" spans="1:9" ht="15">
      <c r="A111" s="127" t="s">
        <v>297</v>
      </c>
      <c r="B111" s="126" t="s">
        <v>30</v>
      </c>
      <c r="C111" s="127" t="s">
        <v>662</v>
      </c>
      <c r="D111" s="10" t="s">
        <v>562</v>
      </c>
      <c r="E111" s="127" t="s">
        <v>692</v>
      </c>
      <c r="F111" s="10" t="s">
        <v>29</v>
      </c>
      <c r="G111" s="14">
        <f>G112</f>
        <v>3500</v>
      </c>
      <c r="H111" s="14">
        <f>H112</f>
        <v>3500</v>
      </c>
      <c r="I111" s="14">
        <f>I112</f>
        <v>3500</v>
      </c>
    </row>
    <row r="112" spans="1:9" ht="15">
      <c r="A112" s="127" t="s">
        <v>314</v>
      </c>
      <c r="B112" s="126" t="s">
        <v>31</v>
      </c>
      <c r="C112" s="127" t="s">
        <v>662</v>
      </c>
      <c r="D112" s="10" t="s">
        <v>562</v>
      </c>
      <c r="E112" s="127" t="s">
        <v>692</v>
      </c>
      <c r="F112" s="10" t="s">
        <v>28</v>
      </c>
      <c r="G112" s="14">
        <v>3500</v>
      </c>
      <c r="H112" s="14">
        <v>3500</v>
      </c>
      <c r="I112" s="14">
        <v>3500</v>
      </c>
    </row>
    <row r="113" spans="1:9" ht="93">
      <c r="A113" s="127" t="s">
        <v>315</v>
      </c>
      <c r="B113" s="126" t="s">
        <v>531</v>
      </c>
      <c r="C113" s="127" t="s">
        <v>662</v>
      </c>
      <c r="D113" s="10" t="s">
        <v>562</v>
      </c>
      <c r="E113" s="10" t="s">
        <v>532</v>
      </c>
      <c r="F113" s="10"/>
      <c r="G113" s="14">
        <f aca="true" t="shared" si="13" ref="G113:I114">G114</f>
        <v>2000000</v>
      </c>
      <c r="H113" s="14">
        <f t="shared" si="13"/>
        <v>0</v>
      </c>
      <c r="I113" s="14">
        <f t="shared" si="13"/>
        <v>0</v>
      </c>
    </row>
    <row r="114" spans="1:9" ht="15">
      <c r="A114" s="127" t="s">
        <v>316</v>
      </c>
      <c r="B114" s="126" t="s">
        <v>30</v>
      </c>
      <c r="C114" s="127" t="s">
        <v>662</v>
      </c>
      <c r="D114" s="10" t="s">
        <v>562</v>
      </c>
      <c r="E114" s="10" t="s">
        <v>532</v>
      </c>
      <c r="F114" s="127" t="s">
        <v>29</v>
      </c>
      <c r="G114" s="14">
        <f t="shared" si="13"/>
        <v>2000000</v>
      </c>
      <c r="H114" s="14">
        <f t="shared" si="13"/>
        <v>0</v>
      </c>
      <c r="I114" s="14">
        <f t="shared" si="13"/>
        <v>0</v>
      </c>
    </row>
    <row r="115" spans="1:9" ht="15">
      <c r="A115" s="127" t="s">
        <v>317</v>
      </c>
      <c r="B115" s="126" t="s">
        <v>704</v>
      </c>
      <c r="C115" s="127" t="s">
        <v>662</v>
      </c>
      <c r="D115" s="10" t="s">
        <v>562</v>
      </c>
      <c r="E115" s="10" t="s">
        <v>532</v>
      </c>
      <c r="F115" s="127" t="s">
        <v>705</v>
      </c>
      <c r="G115" s="14">
        <f>1417363+50000+50000+100000+50000+50000+50000+50000+50000+32637+20000+20000+20000+40000</f>
        <v>2000000</v>
      </c>
      <c r="H115" s="14">
        <v>0</v>
      </c>
      <c r="I115" s="14">
        <v>0</v>
      </c>
    </row>
    <row r="116" spans="1:9" ht="108.75">
      <c r="A116" s="127" t="s">
        <v>318</v>
      </c>
      <c r="B116" s="149" t="s">
        <v>1018</v>
      </c>
      <c r="C116" s="127" t="s">
        <v>662</v>
      </c>
      <c r="D116" s="10" t="s">
        <v>562</v>
      </c>
      <c r="E116" s="150" t="s">
        <v>77</v>
      </c>
      <c r="F116" s="150"/>
      <c r="G116" s="14">
        <f aca="true" t="shared" si="14" ref="G116:I117">G117</f>
        <v>370000</v>
      </c>
      <c r="H116" s="14">
        <f t="shared" si="14"/>
        <v>370000</v>
      </c>
      <c r="I116" s="14">
        <f t="shared" si="14"/>
        <v>370000</v>
      </c>
    </row>
    <row r="117" spans="1:9" ht="46.5">
      <c r="A117" s="127" t="s">
        <v>319</v>
      </c>
      <c r="B117" s="126" t="s">
        <v>867</v>
      </c>
      <c r="C117" s="127" t="s">
        <v>662</v>
      </c>
      <c r="D117" s="10" t="s">
        <v>562</v>
      </c>
      <c r="E117" s="150" t="s">
        <v>77</v>
      </c>
      <c r="F117" s="150" t="s">
        <v>141</v>
      </c>
      <c r="G117" s="14">
        <f t="shared" si="14"/>
        <v>370000</v>
      </c>
      <c r="H117" s="14">
        <f t="shared" si="14"/>
        <v>370000</v>
      </c>
      <c r="I117" s="14">
        <f t="shared" si="14"/>
        <v>370000</v>
      </c>
    </row>
    <row r="118" spans="1:9" ht="30.75">
      <c r="A118" s="127" t="s">
        <v>320</v>
      </c>
      <c r="B118" s="151" t="s">
        <v>362</v>
      </c>
      <c r="C118" s="127" t="s">
        <v>662</v>
      </c>
      <c r="D118" s="10" t="s">
        <v>562</v>
      </c>
      <c r="E118" s="150" t="s">
        <v>77</v>
      </c>
      <c r="F118" s="150" t="s">
        <v>667</v>
      </c>
      <c r="G118" s="14">
        <v>370000</v>
      </c>
      <c r="H118" s="14">
        <v>370000</v>
      </c>
      <c r="I118" s="14">
        <v>370000</v>
      </c>
    </row>
    <row r="119" spans="1:9" ht="30.75">
      <c r="A119" s="127" t="s">
        <v>321</v>
      </c>
      <c r="B119" s="28" t="s">
        <v>584</v>
      </c>
      <c r="C119" s="10" t="s">
        <v>662</v>
      </c>
      <c r="D119" s="10" t="s">
        <v>304</v>
      </c>
      <c r="E119" s="10"/>
      <c r="F119" s="10"/>
      <c r="G119" s="14">
        <f aca="true" t="shared" si="15" ref="G119:I121">G120</f>
        <v>4967742</v>
      </c>
      <c r="H119" s="14">
        <f t="shared" si="15"/>
        <v>3047822</v>
      </c>
      <c r="I119" s="14">
        <f t="shared" si="15"/>
        <v>2967742</v>
      </c>
    </row>
    <row r="120" spans="1:9" ht="46.5">
      <c r="A120" s="127" t="s">
        <v>322</v>
      </c>
      <c r="B120" s="28" t="s">
        <v>1090</v>
      </c>
      <c r="C120" s="10" t="s">
        <v>662</v>
      </c>
      <c r="D120" s="10" t="s">
        <v>1000</v>
      </c>
      <c r="E120" s="10"/>
      <c r="F120" s="10"/>
      <c r="G120" s="14">
        <f t="shared" si="15"/>
        <v>4967742</v>
      </c>
      <c r="H120" s="14">
        <f t="shared" si="15"/>
        <v>3047822</v>
      </c>
      <c r="I120" s="14">
        <f t="shared" si="15"/>
        <v>2967742</v>
      </c>
    </row>
    <row r="121" spans="1:9" ht="46.5">
      <c r="A121" s="127" t="s">
        <v>323</v>
      </c>
      <c r="B121" s="28" t="s">
        <v>522</v>
      </c>
      <c r="C121" s="10" t="s">
        <v>662</v>
      </c>
      <c r="D121" s="10" t="s">
        <v>1000</v>
      </c>
      <c r="E121" s="10" t="s">
        <v>72</v>
      </c>
      <c r="F121" s="10"/>
      <c r="G121" s="14">
        <f t="shared" si="15"/>
        <v>4967742</v>
      </c>
      <c r="H121" s="14">
        <f t="shared" si="15"/>
        <v>3047822</v>
      </c>
      <c r="I121" s="14">
        <f t="shared" si="15"/>
        <v>2967742</v>
      </c>
    </row>
    <row r="122" spans="1:9" ht="62.25">
      <c r="A122" s="127" t="s">
        <v>324</v>
      </c>
      <c r="B122" s="28" t="s">
        <v>989</v>
      </c>
      <c r="C122" s="10" t="s">
        <v>662</v>
      </c>
      <c r="D122" s="10" t="s">
        <v>1000</v>
      </c>
      <c r="E122" s="10" t="s">
        <v>926</v>
      </c>
      <c r="F122" s="10"/>
      <c r="G122" s="14">
        <f>G123+G130</f>
        <v>4967742</v>
      </c>
      <c r="H122" s="14">
        <f>H123+H130</f>
        <v>3047822</v>
      </c>
      <c r="I122" s="14">
        <f>I123+I130</f>
        <v>2967742</v>
      </c>
    </row>
    <row r="123" spans="1:9" ht="140.25">
      <c r="A123" s="127" t="s">
        <v>325</v>
      </c>
      <c r="B123" s="126" t="s">
        <v>990</v>
      </c>
      <c r="C123" s="10" t="s">
        <v>662</v>
      </c>
      <c r="D123" s="10" t="s">
        <v>1000</v>
      </c>
      <c r="E123" s="10" t="s">
        <v>927</v>
      </c>
      <c r="F123" s="10"/>
      <c r="G123" s="14">
        <f>G124+G126+G128</f>
        <v>4967742</v>
      </c>
      <c r="H123" s="14">
        <f>H124+H126+H128</f>
        <v>2967742</v>
      </c>
      <c r="I123" s="14">
        <f>I124+I126+I128</f>
        <v>2967742</v>
      </c>
    </row>
    <row r="124" spans="1:9" ht="78">
      <c r="A124" s="127" t="s">
        <v>326</v>
      </c>
      <c r="B124" s="126" t="s">
        <v>3</v>
      </c>
      <c r="C124" s="10" t="s">
        <v>662</v>
      </c>
      <c r="D124" s="10" t="s">
        <v>1000</v>
      </c>
      <c r="E124" s="10" t="s">
        <v>927</v>
      </c>
      <c r="F124" s="10" t="s">
        <v>313</v>
      </c>
      <c r="G124" s="14">
        <f>G125</f>
        <v>4779242</v>
      </c>
      <c r="H124" s="14">
        <f>H125</f>
        <v>2779242</v>
      </c>
      <c r="I124" s="14">
        <f>I125</f>
        <v>2779242</v>
      </c>
    </row>
    <row r="125" spans="1:9" ht="15">
      <c r="A125" s="127" t="s">
        <v>948</v>
      </c>
      <c r="B125" s="126" t="s">
        <v>4</v>
      </c>
      <c r="C125" s="10" t="s">
        <v>662</v>
      </c>
      <c r="D125" s="10" t="s">
        <v>1000</v>
      </c>
      <c r="E125" s="10" t="s">
        <v>927</v>
      </c>
      <c r="F125" s="10" t="s">
        <v>322</v>
      </c>
      <c r="G125" s="14">
        <v>4779242</v>
      </c>
      <c r="H125" s="14">
        <f>4779242-2000000</f>
        <v>2779242</v>
      </c>
      <c r="I125" s="14">
        <f>4779242-2000000</f>
        <v>2779242</v>
      </c>
    </row>
    <row r="126" spans="1:9" ht="46.5">
      <c r="A126" s="127" t="s">
        <v>949</v>
      </c>
      <c r="B126" s="126" t="s">
        <v>867</v>
      </c>
      <c r="C126" s="10" t="s">
        <v>662</v>
      </c>
      <c r="D126" s="10" t="s">
        <v>1000</v>
      </c>
      <c r="E126" s="10" t="s">
        <v>927</v>
      </c>
      <c r="F126" s="10" t="s">
        <v>141</v>
      </c>
      <c r="G126" s="14">
        <f>G127</f>
        <v>184000</v>
      </c>
      <c r="H126" s="14">
        <f>H127</f>
        <v>184000</v>
      </c>
      <c r="I126" s="14">
        <f>I127</f>
        <v>184000</v>
      </c>
    </row>
    <row r="127" spans="1:9" ht="30.75">
      <c r="A127" s="127" t="s">
        <v>327</v>
      </c>
      <c r="B127" s="126" t="s">
        <v>362</v>
      </c>
      <c r="C127" s="10" t="s">
        <v>662</v>
      </c>
      <c r="D127" s="10" t="s">
        <v>1000</v>
      </c>
      <c r="E127" s="10" t="s">
        <v>927</v>
      </c>
      <c r="F127" s="10" t="s">
        <v>667</v>
      </c>
      <c r="G127" s="14">
        <v>184000</v>
      </c>
      <c r="H127" s="14">
        <v>184000</v>
      </c>
      <c r="I127" s="14">
        <v>184000</v>
      </c>
    </row>
    <row r="128" spans="1:9" ht="15">
      <c r="A128" s="127" t="s">
        <v>328</v>
      </c>
      <c r="B128" s="126" t="s">
        <v>30</v>
      </c>
      <c r="C128" s="10" t="s">
        <v>662</v>
      </c>
      <c r="D128" s="10" t="s">
        <v>1000</v>
      </c>
      <c r="E128" s="10" t="s">
        <v>927</v>
      </c>
      <c r="F128" s="10" t="s">
        <v>29</v>
      </c>
      <c r="G128" s="14">
        <f>G129</f>
        <v>4500</v>
      </c>
      <c r="H128" s="14">
        <f>H129</f>
        <v>4500</v>
      </c>
      <c r="I128" s="14">
        <f>I129</f>
        <v>4500</v>
      </c>
    </row>
    <row r="129" spans="1:9" ht="15">
      <c r="A129" s="127" t="s">
        <v>329</v>
      </c>
      <c r="B129" s="126" t="s">
        <v>31</v>
      </c>
      <c r="C129" s="10" t="s">
        <v>662</v>
      </c>
      <c r="D129" s="10" t="s">
        <v>1000</v>
      </c>
      <c r="E129" s="10" t="s">
        <v>927</v>
      </c>
      <c r="F129" s="10" t="s">
        <v>28</v>
      </c>
      <c r="G129" s="14">
        <v>4500</v>
      </c>
      <c r="H129" s="14">
        <v>4500</v>
      </c>
      <c r="I129" s="14">
        <v>4500</v>
      </c>
    </row>
    <row r="130" spans="1:9" ht="140.25">
      <c r="A130" s="127" t="s">
        <v>330</v>
      </c>
      <c r="B130" s="126" t="s">
        <v>1020</v>
      </c>
      <c r="C130" s="10" t="s">
        <v>662</v>
      </c>
      <c r="D130" s="10" t="s">
        <v>1000</v>
      </c>
      <c r="E130" s="10" t="s">
        <v>1021</v>
      </c>
      <c r="F130" s="10"/>
      <c r="G130" s="14">
        <f aca="true" t="shared" si="16" ref="G130:I131">G131</f>
        <v>0</v>
      </c>
      <c r="H130" s="14">
        <f t="shared" si="16"/>
        <v>80080</v>
      </c>
      <c r="I130" s="14">
        <f t="shared" si="16"/>
        <v>0</v>
      </c>
    </row>
    <row r="131" spans="1:9" ht="46.5">
      <c r="A131" s="127" t="s">
        <v>401</v>
      </c>
      <c r="B131" s="126" t="s">
        <v>867</v>
      </c>
      <c r="C131" s="10" t="s">
        <v>662</v>
      </c>
      <c r="D131" s="10" t="s">
        <v>1000</v>
      </c>
      <c r="E131" s="10" t="s">
        <v>1021</v>
      </c>
      <c r="F131" s="10" t="s">
        <v>141</v>
      </c>
      <c r="G131" s="14">
        <f t="shared" si="16"/>
        <v>0</v>
      </c>
      <c r="H131" s="14">
        <f t="shared" si="16"/>
        <v>80080</v>
      </c>
      <c r="I131" s="14">
        <f t="shared" si="16"/>
        <v>0</v>
      </c>
    </row>
    <row r="132" spans="1:9" ht="30.75">
      <c r="A132" s="127" t="s">
        <v>402</v>
      </c>
      <c r="B132" s="126" t="s">
        <v>362</v>
      </c>
      <c r="C132" s="10" t="s">
        <v>662</v>
      </c>
      <c r="D132" s="10" t="s">
        <v>1000</v>
      </c>
      <c r="E132" s="10" t="s">
        <v>1021</v>
      </c>
      <c r="F132" s="10" t="s">
        <v>667</v>
      </c>
      <c r="G132" s="14">
        <v>0</v>
      </c>
      <c r="H132" s="14">
        <f>80000+80</f>
        <v>80080</v>
      </c>
      <c r="I132" s="14">
        <v>0</v>
      </c>
    </row>
    <row r="133" spans="1:9" ht="15">
      <c r="A133" s="127" t="s">
        <v>256</v>
      </c>
      <c r="B133" s="145" t="s">
        <v>446</v>
      </c>
      <c r="C133" s="127" t="s">
        <v>662</v>
      </c>
      <c r="D133" s="127" t="s">
        <v>10</v>
      </c>
      <c r="E133" s="127"/>
      <c r="F133" s="127"/>
      <c r="G133" s="14">
        <f>G134+G142+G151</f>
        <v>29890700</v>
      </c>
      <c r="H133" s="14">
        <f>H134+H142+H151</f>
        <v>27188400</v>
      </c>
      <c r="I133" s="14">
        <f>I134+I142+I151</f>
        <v>27188400</v>
      </c>
    </row>
    <row r="134" spans="1:9" ht="15">
      <c r="A134" s="127" t="s">
        <v>568</v>
      </c>
      <c r="B134" s="145" t="s">
        <v>447</v>
      </c>
      <c r="C134" s="127" t="s">
        <v>662</v>
      </c>
      <c r="D134" s="127" t="s">
        <v>267</v>
      </c>
      <c r="E134" s="127"/>
      <c r="F134" s="127"/>
      <c r="G134" s="14">
        <f aca="true" t="shared" si="17" ref="G134:I136">G135</f>
        <v>2637600</v>
      </c>
      <c r="H134" s="14">
        <f t="shared" si="17"/>
        <v>2637600</v>
      </c>
      <c r="I134" s="14">
        <f t="shared" si="17"/>
        <v>2637600</v>
      </c>
    </row>
    <row r="135" spans="1:9" ht="62.25">
      <c r="A135" s="127" t="s">
        <v>569</v>
      </c>
      <c r="B135" s="145" t="s">
        <v>505</v>
      </c>
      <c r="C135" s="127" t="s">
        <v>662</v>
      </c>
      <c r="D135" s="127" t="s">
        <v>267</v>
      </c>
      <c r="E135" s="127" t="s">
        <v>78</v>
      </c>
      <c r="F135" s="127"/>
      <c r="G135" s="14">
        <f t="shared" si="17"/>
        <v>2637600</v>
      </c>
      <c r="H135" s="14">
        <f t="shared" si="17"/>
        <v>2637600</v>
      </c>
      <c r="I135" s="14">
        <f t="shared" si="17"/>
        <v>2637600</v>
      </c>
    </row>
    <row r="136" spans="1:9" ht="30.75">
      <c r="A136" s="127" t="s">
        <v>570</v>
      </c>
      <c r="B136" s="28" t="s">
        <v>526</v>
      </c>
      <c r="C136" s="127" t="s">
        <v>662</v>
      </c>
      <c r="D136" s="127" t="s">
        <v>267</v>
      </c>
      <c r="E136" s="127" t="s">
        <v>84</v>
      </c>
      <c r="F136" s="127"/>
      <c r="G136" s="14">
        <f t="shared" si="17"/>
        <v>2637600</v>
      </c>
      <c r="H136" s="14">
        <f t="shared" si="17"/>
        <v>2637600</v>
      </c>
      <c r="I136" s="14">
        <f t="shared" si="17"/>
        <v>2637600</v>
      </c>
    </row>
    <row r="137" spans="1:9" ht="140.25">
      <c r="A137" s="127" t="s">
        <v>571</v>
      </c>
      <c r="B137" s="28" t="s">
        <v>137</v>
      </c>
      <c r="C137" s="127" t="s">
        <v>662</v>
      </c>
      <c r="D137" s="127" t="s">
        <v>267</v>
      </c>
      <c r="E137" s="127" t="s">
        <v>1034</v>
      </c>
      <c r="F137" s="127"/>
      <c r="G137" s="14">
        <f>G138+G140</f>
        <v>2637600</v>
      </c>
      <c r="H137" s="14">
        <f>H138+H140</f>
        <v>2637600</v>
      </c>
      <c r="I137" s="14">
        <f>I138+I140</f>
        <v>2637600</v>
      </c>
    </row>
    <row r="138" spans="1:9" ht="78">
      <c r="A138" s="127" t="s">
        <v>572</v>
      </c>
      <c r="B138" s="126" t="s">
        <v>3</v>
      </c>
      <c r="C138" s="127" t="s">
        <v>662</v>
      </c>
      <c r="D138" s="127" t="s">
        <v>267</v>
      </c>
      <c r="E138" s="127" t="s">
        <v>1034</v>
      </c>
      <c r="F138" s="10" t="s">
        <v>313</v>
      </c>
      <c r="G138" s="14">
        <f>G139</f>
        <v>2404200</v>
      </c>
      <c r="H138" s="14">
        <f>H139</f>
        <v>2404200</v>
      </c>
      <c r="I138" s="14">
        <f>I139</f>
        <v>2404200</v>
      </c>
    </row>
    <row r="139" spans="1:9" ht="30.75">
      <c r="A139" s="127" t="s">
        <v>573</v>
      </c>
      <c r="B139" s="126" t="s">
        <v>27</v>
      </c>
      <c r="C139" s="127" t="s">
        <v>662</v>
      </c>
      <c r="D139" s="127" t="s">
        <v>267</v>
      </c>
      <c r="E139" s="127" t="s">
        <v>1034</v>
      </c>
      <c r="F139" s="127" t="s">
        <v>330</v>
      </c>
      <c r="G139" s="14">
        <v>2404200</v>
      </c>
      <c r="H139" s="14">
        <v>2404200</v>
      </c>
      <c r="I139" s="14">
        <v>2404200</v>
      </c>
    </row>
    <row r="140" spans="1:9" ht="46.5">
      <c r="A140" s="127" t="s">
        <v>331</v>
      </c>
      <c r="B140" s="126" t="s">
        <v>867</v>
      </c>
      <c r="C140" s="127" t="s">
        <v>662</v>
      </c>
      <c r="D140" s="127" t="s">
        <v>267</v>
      </c>
      <c r="E140" s="127" t="s">
        <v>1034</v>
      </c>
      <c r="F140" s="127" t="s">
        <v>141</v>
      </c>
      <c r="G140" s="14">
        <f>G141</f>
        <v>233400</v>
      </c>
      <c r="H140" s="14">
        <f>H141</f>
        <v>233400</v>
      </c>
      <c r="I140" s="14">
        <f>I141</f>
        <v>233400</v>
      </c>
    </row>
    <row r="141" spans="1:9" ht="30.75">
      <c r="A141" s="127" t="s">
        <v>22</v>
      </c>
      <c r="B141" s="126" t="s">
        <v>362</v>
      </c>
      <c r="C141" s="127" t="s">
        <v>662</v>
      </c>
      <c r="D141" s="127" t="s">
        <v>267</v>
      </c>
      <c r="E141" s="127" t="s">
        <v>1034</v>
      </c>
      <c r="F141" s="127" t="s">
        <v>667</v>
      </c>
      <c r="G141" s="14">
        <v>233400</v>
      </c>
      <c r="H141" s="14">
        <v>233400</v>
      </c>
      <c r="I141" s="14">
        <v>233400</v>
      </c>
    </row>
    <row r="142" spans="1:9" ht="15">
      <c r="A142" s="127" t="s">
        <v>574</v>
      </c>
      <c r="B142" s="145" t="s">
        <v>733</v>
      </c>
      <c r="C142" s="127" t="s">
        <v>662</v>
      </c>
      <c r="D142" s="127" t="s">
        <v>268</v>
      </c>
      <c r="E142" s="127"/>
      <c r="F142" s="127"/>
      <c r="G142" s="14">
        <f aca="true" t="shared" si="18" ref="G142:I143">G143</f>
        <v>25473500</v>
      </c>
      <c r="H142" s="14">
        <f t="shared" si="18"/>
        <v>22973500</v>
      </c>
      <c r="I142" s="14">
        <f t="shared" si="18"/>
        <v>22973500</v>
      </c>
    </row>
    <row r="143" spans="1:9" ht="30.75">
      <c r="A143" s="127" t="s">
        <v>575</v>
      </c>
      <c r="B143" s="145" t="s">
        <v>45</v>
      </c>
      <c r="C143" s="127" t="s">
        <v>662</v>
      </c>
      <c r="D143" s="127" t="s">
        <v>268</v>
      </c>
      <c r="E143" s="127" t="s">
        <v>80</v>
      </c>
      <c r="F143" s="127"/>
      <c r="G143" s="14">
        <f t="shared" si="18"/>
        <v>25473500</v>
      </c>
      <c r="H143" s="14">
        <f t="shared" si="18"/>
        <v>22973500</v>
      </c>
      <c r="I143" s="14">
        <f t="shared" si="18"/>
        <v>22973500</v>
      </c>
    </row>
    <row r="144" spans="1:9" ht="30.75">
      <c r="A144" s="127" t="s">
        <v>576</v>
      </c>
      <c r="B144" s="28" t="s">
        <v>136</v>
      </c>
      <c r="C144" s="127" t="s">
        <v>662</v>
      </c>
      <c r="D144" s="127" t="s">
        <v>268</v>
      </c>
      <c r="E144" s="127" t="s">
        <v>81</v>
      </c>
      <c r="F144" s="127"/>
      <c r="G144" s="14">
        <f>G145+G148</f>
        <v>25473500</v>
      </c>
      <c r="H144" s="14">
        <f>H145+H148</f>
        <v>22973500</v>
      </c>
      <c r="I144" s="14">
        <f>I145+I148</f>
        <v>22973500</v>
      </c>
    </row>
    <row r="145" spans="1:9" ht="156">
      <c r="A145" s="127" t="s">
        <v>449</v>
      </c>
      <c r="B145" s="128" t="s">
        <v>1088</v>
      </c>
      <c r="C145" s="127" t="s">
        <v>662</v>
      </c>
      <c r="D145" s="127" t="s">
        <v>268</v>
      </c>
      <c r="E145" s="127" t="s">
        <v>82</v>
      </c>
      <c r="F145" s="127"/>
      <c r="G145" s="14">
        <f aca="true" t="shared" si="19" ref="G145:I146">G146</f>
        <v>3299000</v>
      </c>
      <c r="H145" s="14">
        <f t="shared" si="19"/>
        <v>3299000</v>
      </c>
      <c r="I145" s="14">
        <f t="shared" si="19"/>
        <v>3299000</v>
      </c>
    </row>
    <row r="146" spans="1:9" ht="15">
      <c r="A146" s="127" t="s">
        <v>647</v>
      </c>
      <c r="B146" s="126" t="s">
        <v>30</v>
      </c>
      <c r="C146" s="127" t="s">
        <v>662</v>
      </c>
      <c r="D146" s="127" t="s">
        <v>268</v>
      </c>
      <c r="E146" s="127" t="s">
        <v>82</v>
      </c>
      <c r="F146" s="127" t="s">
        <v>29</v>
      </c>
      <c r="G146" s="14">
        <f t="shared" si="19"/>
        <v>3299000</v>
      </c>
      <c r="H146" s="14">
        <f t="shared" si="19"/>
        <v>3299000</v>
      </c>
      <c r="I146" s="14">
        <f t="shared" si="19"/>
        <v>3299000</v>
      </c>
    </row>
    <row r="147" spans="1:9" ht="62.25">
      <c r="A147" s="127" t="s">
        <v>648</v>
      </c>
      <c r="B147" s="152" t="s">
        <v>864</v>
      </c>
      <c r="C147" s="127" t="s">
        <v>662</v>
      </c>
      <c r="D147" s="127" t="s">
        <v>268</v>
      </c>
      <c r="E147" s="127" t="s">
        <v>82</v>
      </c>
      <c r="F147" s="127" t="s">
        <v>643</v>
      </c>
      <c r="G147" s="14">
        <v>3299000</v>
      </c>
      <c r="H147" s="14">
        <v>3299000</v>
      </c>
      <c r="I147" s="14">
        <v>3299000</v>
      </c>
    </row>
    <row r="148" spans="1:9" ht="171">
      <c r="A148" s="127" t="s">
        <v>649</v>
      </c>
      <c r="B148" s="128" t="s">
        <v>1089</v>
      </c>
      <c r="C148" s="127" t="s">
        <v>662</v>
      </c>
      <c r="D148" s="127" t="s">
        <v>268</v>
      </c>
      <c r="E148" s="127" t="s">
        <v>83</v>
      </c>
      <c r="F148" s="127"/>
      <c r="G148" s="14">
        <f aca="true" t="shared" si="20" ref="G148:I149">G149</f>
        <v>22174500</v>
      </c>
      <c r="H148" s="14">
        <f t="shared" si="20"/>
        <v>19674500</v>
      </c>
      <c r="I148" s="14">
        <f t="shared" si="20"/>
        <v>19674500</v>
      </c>
    </row>
    <row r="149" spans="1:9" ht="15">
      <c r="A149" s="127" t="s">
        <v>555</v>
      </c>
      <c r="B149" s="126" t="s">
        <v>30</v>
      </c>
      <c r="C149" s="127" t="s">
        <v>662</v>
      </c>
      <c r="D149" s="127" t="s">
        <v>268</v>
      </c>
      <c r="E149" s="127" t="s">
        <v>83</v>
      </c>
      <c r="F149" s="127" t="s">
        <v>29</v>
      </c>
      <c r="G149" s="14">
        <f t="shared" si="20"/>
        <v>22174500</v>
      </c>
      <c r="H149" s="14">
        <f t="shared" si="20"/>
        <v>19674500</v>
      </c>
      <c r="I149" s="14">
        <f t="shared" si="20"/>
        <v>19674500</v>
      </c>
    </row>
    <row r="150" spans="1:9" ht="62.25">
      <c r="A150" s="127" t="s">
        <v>556</v>
      </c>
      <c r="B150" s="152" t="s">
        <v>864</v>
      </c>
      <c r="C150" s="127" t="s">
        <v>662</v>
      </c>
      <c r="D150" s="127" t="s">
        <v>268</v>
      </c>
      <c r="E150" s="127" t="s">
        <v>83</v>
      </c>
      <c r="F150" s="127" t="s">
        <v>643</v>
      </c>
      <c r="G150" s="14">
        <v>22174500</v>
      </c>
      <c r="H150" s="14">
        <f>22174500-2500000</f>
        <v>19674500</v>
      </c>
      <c r="I150" s="14">
        <f>22174500-2500000</f>
        <v>19674500</v>
      </c>
    </row>
    <row r="151" spans="1:9" ht="15">
      <c r="A151" s="127" t="s">
        <v>741</v>
      </c>
      <c r="B151" s="153" t="s">
        <v>554</v>
      </c>
      <c r="C151" s="127" t="s">
        <v>662</v>
      </c>
      <c r="D151" s="127" t="s">
        <v>269</v>
      </c>
      <c r="E151" s="127"/>
      <c r="F151" s="10"/>
      <c r="G151" s="14">
        <f>G152+G159</f>
        <v>1779600</v>
      </c>
      <c r="H151" s="14">
        <f>H152+H159</f>
        <v>1577300</v>
      </c>
      <c r="I151" s="14">
        <f>I152+I159</f>
        <v>1577300</v>
      </c>
    </row>
    <row r="152" spans="1:9" ht="62.25">
      <c r="A152" s="127" t="s">
        <v>950</v>
      </c>
      <c r="B152" s="145" t="s">
        <v>505</v>
      </c>
      <c r="C152" s="127" t="s">
        <v>662</v>
      </c>
      <c r="D152" s="127" t="s">
        <v>269</v>
      </c>
      <c r="E152" s="127" t="s">
        <v>78</v>
      </c>
      <c r="F152" s="10"/>
      <c r="G152" s="14">
        <f aca="true" t="shared" si="21" ref="G152:I157">G153</f>
        <v>628200</v>
      </c>
      <c r="H152" s="14">
        <f t="shared" si="21"/>
        <v>425900</v>
      </c>
      <c r="I152" s="14">
        <f t="shared" si="21"/>
        <v>425900</v>
      </c>
    </row>
    <row r="153" spans="1:9" ht="30.75">
      <c r="A153" s="127" t="s">
        <v>951</v>
      </c>
      <c r="B153" s="126" t="s">
        <v>525</v>
      </c>
      <c r="C153" s="127" t="s">
        <v>662</v>
      </c>
      <c r="D153" s="127" t="s">
        <v>269</v>
      </c>
      <c r="E153" s="127" t="s">
        <v>79</v>
      </c>
      <c r="F153" s="10"/>
      <c r="G153" s="14">
        <f t="shared" si="21"/>
        <v>628200</v>
      </c>
      <c r="H153" s="14">
        <f t="shared" si="21"/>
        <v>425900</v>
      </c>
      <c r="I153" s="14">
        <f t="shared" si="21"/>
        <v>425900</v>
      </c>
    </row>
    <row r="154" spans="1:9" ht="140.25">
      <c r="A154" s="127" t="s">
        <v>952</v>
      </c>
      <c r="B154" s="126" t="s">
        <v>1287</v>
      </c>
      <c r="C154" s="127" t="s">
        <v>662</v>
      </c>
      <c r="D154" s="127" t="s">
        <v>269</v>
      </c>
      <c r="E154" s="127" t="s">
        <v>1033</v>
      </c>
      <c r="F154" s="10"/>
      <c r="G154" s="14">
        <f>G157+G155</f>
        <v>628200</v>
      </c>
      <c r="H154" s="14">
        <f>H157+H155</f>
        <v>425900</v>
      </c>
      <c r="I154" s="14">
        <f>I157+I155</f>
        <v>425900</v>
      </c>
    </row>
    <row r="155" spans="1:9" ht="78">
      <c r="A155" s="127" t="s">
        <v>953</v>
      </c>
      <c r="B155" s="126" t="s">
        <v>3</v>
      </c>
      <c r="C155" s="127" t="s">
        <v>662</v>
      </c>
      <c r="D155" s="127" t="s">
        <v>269</v>
      </c>
      <c r="E155" s="127" t="s">
        <v>1033</v>
      </c>
      <c r="F155" s="10" t="s">
        <v>313</v>
      </c>
      <c r="G155" s="14">
        <f>G156</f>
        <v>80140</v>
      </c>
      <c r="H155" s="14">
        <f>H156</f>
        <v>80140</v>
      </c>
      <c r="I155" s="14">
        <f>I156</f>
        <v>80140</v>
      </c>
    </row>
    <row r="156" spans="1:9" ht="30.75">
      <c r="A156" s="127" t="s">
        <v>602</v>
      </c>
      <c r="B156" s="126" t="s">
        <v>27</v>
      </c>
      <c r="C156" s="127" t="s">
        <v>662</v>
      </c>
      <c r="D156" s="127" t="s">
        <v>269</v>
      </c>
      <c r="E156" s="127" t="s">
        <v>1033</v>
      </c>
      <c r="F156" s="10" t="s">
        <v>330</v>
      </c>
      <c r="G156" s="14">
        <v>80140</v>
      </c>
      <c r="H156" s="14">
        <v>80140</v>
      </c>
      <c r="I156" s="14">
        <v>80140</v>
      </c>
    </row>
    <row r="157" spans="1:9" ht="46.5">
      <c r="A157" s="127" t="s">
        <v>603</v>
      </c>
      <c r="B157" s="126" t="s">
        <v>867</v>
      </c>
      <c r="C157" s="127" t="s">
        <v>662</v>
      </c>
      <c r="D157" s="127" t="s">
        <v>269</v>
      </c>
      <c r="E157" s="127" t="s">
        <v>1033</v>
      </c>
      <c r="F157" s="10" t="s">
        <v>141</v>
      </c>
      <c r="G157" s="14">
        <f t="shared" si="21"/>
        <v>548060</v>
      </c>
      <c r="H157" s="14">
        <f t="shared" si="21"/>
        <v>345760</v>
      </c>
      <c r="I157" s="14">
        <f t="shared" si="21"/>
        <v>345760</v>
      </c>
    </row>
    <row r="158" spans="1:9" ht="30.75">
      <c r="A158" s="127" t="s">
        <v>604</v>
      </c>
      <c r="B158" s="126" t="s">
        <v>362</v>
      </c>
      <c r="C158" s="127" t="s">
        <v>662</v>
      </c>
      <c r="D158" s="127" t="s">
        <v>269</v>
      </c>
      <c r="E158" s="127" t="s">
        <v>1033</v>
      </c>
      <c r="F158" s="10" t="s">
        <v>667</v>
      </c>
      <c r="G158" s="14">
        <v>548060</v>
      </c>
      <c r="H158" s="14">
        <v>345760</v>
      </c>
      <c r="I158" s="14">
        <v>345760</v>
      </c>
    </row>
    <row r="159" spans="1:9" ht="46.5">
      <c r="A159" s="127" t="s">
        <v>605</v>
      </c>
      <c r="B159" s="126" t="s">
        <v>138</v>
      </c>
      <c r="C159" s="127" t="s">
        <v>662</v>
      </c>
      <c r="D159" s="127" t="s">
        <v>269</v>
      </c>
      <c r="E159" s="127" t="s">
        <v>85</v>
      </c>
      <c r="F159" s="10"/>
      <c r="G159" s="14">
        <f>G160</f>
        <v>1151400</v>
      </c>
      <c r="H159" s="14">
        <f>H160</f>
        <v>1151400</v>
      </c>
      <c r="I159" s="14">
        <f>I160</f>
        <v>1151400</v>
      </c>
    </row>
    <row r="160" spans="1:9" ht="62.25">
      <c r="A160" s="127" t="s">
        <v>606</v>
      </c>
      <c r="B160" s="126" t="s">
        <v>513</v>
      </c>
      <c r="C160" s="127" t="s">
        <v>662</v>
      </c>
      <c r="D160" s="127" t="s">
        <v>269</v>
      </c>
      <c r="E160" s="127" t="s">
        <v>86</v>
      </c>
      <c r="F160" s="10"/>
      <c r="G160" s="14">
        <f>G164+G161</f>
        <v>1151400</v>
      </c>
      <c r="H160" s="14">
        <f>H164+H161</f>
        <v>1151400</v>
      </c>
      <c r="I160" s="14">
        <f>I164+I161</f>
        <v>1151400</v>
      </c>
    </row>
    <row r="161" spans="1:9" ht="140.25">
      <c r="A161" s="127" t="s">
        <v>607</v>
      </c>
      <c r="B161" s="126" t="s">
        <v>1278</v>
      </c>
      <c r="C161" s="127" t="s">
        <v>662</v>
      </c>
      <c r="D161" s="127" t="s">
        <v>269</v>
      </c>
      <c r="E161" s="127" t="s">
        <v>1257</v>
      </c>
      <c r="F161" s="10"/>
      <c r="G161" s="14">
        <f aca="true" t="shared" si="22" ref="G161:I162">G162</f>
        <v>991400</v>
      </c>
      <c r="H161" s="14">
        <f t="shared" si="22"/>
        <v>991400</v>
      </c>
      <c r="I161" s="14">
        <f t="shared" si="22"/>
        <v>991400</v>
      </c>
    </row>
    <row r="162" spans="1:9" ht="15">
      <c r="A162" s="127" t="s">
        <v>608</v>
      </c>
      <c r="B162" s="126" t="s">
        <v>30</v>
      </c>
      <c r="C162" s="127" t="s">
        <v>662</v>
      </c>
      <c r="D162" s="127" t="s">
        <v>269</v>
      </c>
      <c r="E162" s="127" t="s">
        <v>1257</v>
      </c>
      <c r="F162" s="10" t="s">
        <v>29</v>
      </c>
      <c r="G162" s="14">
        <f t="shared" si="22"/>
        <v>991400</v>
      </c>
      <c r="H162" s="14">
        <f t="shared" si="22"/>
        <v>991400</v>
      </c>
      <c r="I162" s="14">
        <f t="shared" si="22"/>
        <v>991400</v>
      </c>
    </row>
    <row r="163" spans="1:9" ht="62.25">
      <c r="A163" s="127" t="s">
        <v>609</v>
      </c>
      <c r="B163" s="152" t="s">
        <v>864</v>
      </c>
      <c r="C163" s="127" t="s">
        <v>662</v>
      </c>
      <c r="D163" s="127" t="s">
        <v>269</v>
      </c>
      <c r="E163" s="127" t="s">
        <v>1257</v>
      </c>
      <c r="F163" s="10" t="s">
        <v>643</v>
      </c>
      <c r="G163" s="14">
        <f>941400+50000</f>
        <v>991400</v>
      </c>
      <c r="H163" s="14">
        <f>941400+50000</f>
        <v>991400</v>
      </c>
      <c r="I163" s="14">
        <f>941400+50000</f>
        <v>991400</v>
      </c>
    </row>
    <row r="164" spans="1:9" ht="108.75">
      <c r="A164" s="127" t="s">
        <v>610</v>
      </c>
      <c r="B164" s="126" t="s">
        <v>1286</v>
      </c>
      <c r="C164" s="127" t="s">
        <v>662</v>
      </c>
      <c r="D164" s="127" t="s">
        <v>269</v>
      </c>
      <c r="E164" s="127" t="s">
        <v>1276</v>
      </c>
      <c r="F164" s="10"/>
      <c r="G164" s="14">
        <f aca="true" t="shared" si="23" ref="G164:I165">G165</f>
        <v>160000</v>
      </c>
      <c r="H164" s="14">
        <f t="shared" si="23"/>
        <v>160000</v>
      </c>
      <c r="I164" s="14">
        <f t="shared" si="23"/>
        <v>160000</v>
      </c>
    </row>
    <row r="165" spans="1:9" ht="15">
      <c r="A165" s="127" t="s">
        <v>611</v>
      </c>
      <c r="B165" s="126" t="s">
        <v>30</v>
      </c>
      <c r="C165" s="127" t="s">
        <v>662</v>
      </c>
      <c r="D165" s="127" t="s">
        <v>269</v>
      </c>
      <c r="E165" s="127" t="s">
        <v>1276</v>
      </c>
      <c r="F165" s="10" t="s">
        <v>29</v>
      </c>
      <c r="G165" s="14">
        <f t="shared" si="23"/>
        <v>160000</v>
      </c>
      <c r="H165" s="14">
        <f t="shared" si="23"/>
        <v>160000</v>
      </c>
      <c r="I165" s="14">
        <f t="shared" si="23"/>
        <v>160000</v>
      </c>
    </row>
    <row r="166" spans="1:9" ht="62.25">
      <c r="A166" s="127" t="s">
        <v>954</v>
      </c>
      <c r="B166" s="152" t="s">
        <v>864</v>
      </c>
      <c r="C166" s="127" t="s">
        <v>662</v>
      </c>
      <c r="D166" s="127" t="s">
        <v>269</v>
      </c>
      <c r="E166" s="127" t="s">
        <v>1276</v>
      </c>
      <c r="F166" s="10" t="s">
        <v>643</v>
      </c>
      <c r="G166" s="14">
        <v>160000</v>
      </c>
      <c r="H166" s="14">
        <v>160000</v>
      </c>
      <c r="I166" s="14">
        <v>160000</v>
      </c>
    </row>
    <row r="167" spans="1:9" ht="15">
      <c r="A167" s="127" t="s">
        <v>955</v>
      </c>
      <c r="B167" s="145" t="s">
        <v>352</v>
      </c>
      <c r="C167" s="127" t="s">
        <v>662</v>
      </c>
      <c r="D167" s="127" t="s">
        <v>11</v>
      </c>
      <c r="E167" s="127"/>
      <c r="F167" s="10"/>
      <c r="G167" s="14">
        <f>G174+G168</f>
        <v>9103800</v>
      </c>
      <c r="H167" s="14">
        <f>H174+H168</f>
        <v>9103800</v>
      </c>
      <c r="I167" s="14">
        <f>I174+I168</f>
        <v>9103800</v>
      </c>
    </row>
    <row r="168" spans="1:9" ht="15">
      <c r="A168" s="127" t="s">
        <v>612</v>
      </c>
      <c r="B168" s="145" t="s">
        <v>765</v>
      </c>
      <c r="C168" s="127" t="s">
        <v>662</v>
      </c>
      <c r="D168" s="127" t="s">
        <v>766</v>
      </c>
      <c r="E168" s="127"/>
      <c r="F168" s="10"/>
      <c r="G168" s="14">
        <f aca="true" t="shared" si="24" ref="G168:I172">G169</f>
        <v>62000</v>
      </c>
      <c r="H168" s="14">
        <f t="shared" si="24"/>
        <v>62000</v>
      </c>
      <c r="I168" s="14">
        <f t="shared" si="24"/>
        <v>62000</v>
      </c>
    </row>
    <row r="169" spans="1:9" ht="46.5">
      <c r="A169" s="127" t="s">
        <v>613</v>
      </c>
      <c r="B169" s="145" t="s">
        <v>408</v>
      </c>
      <c r="C169" s="127" t="s">
        <v>662</v>
      </c>
      <c r="D169" s="127" t="s">
        <v>766</v>
      </c>
      <c r="E169" s="127" t="s">
        <v>87</v>
      </c>
      <c r="F169" s="10"/>
      <c r="G169" s="14">
        <f t="shared" si="24"/>
        <v>62000</v>
      </c>
      <c r="H169" s="14">
        <f t="shared" si="24"/>
        <v>62000</v>
      </c>
      <c r="I169" s="14">
        <f t="shared" si="24"/>
        <v>62000</v>
      </c>
    </row>
    <row r="170" spans="1:9" ht="46.5">
      <c r="A170" s="127" t="s">
        <v>614</v>
      </c>
      <c r="B170" s="145" t="s">
        <v>5</v>
      </c>
      <c r="C170" s="127" t="s">
        <v>662</v>
      </c>
      <c r="D170" s="127" t="s">
        <v>766</v>
      </c>
      <c r="E170" s="127" t="s">
        <v>88</v>
      </c>
      <c r="F170" s="10"/>
      <c r="G170" s="14">
        <f t="shared" si="24"/>
        <v>62000</v>
      </c>
      <c r="H170" s="14">
        <f t="shared" si="24"/>
        <v>62000</v>
      </c>
      <c r="I170" s="14">
        <f t="shared" si="24"/>
        <v>62000</v>
      </c>
    </row>
    <row r="171" spans="1:9" ht="108.75">
      <c r="A171" s="127" t="s">
        <v>615</v>
      </c>
      <c r="B171" s="128" t="s">
        <v>767</v>
      </c>
      <c r="C171" s="127" t="s">
        <v>662</v>
      </c>
      <c r="D171" s="127" t="s">
        <v>766</v>
      </c>
      <c r="E171" s="127" t="s">
        <v>768</v>
      </c>
      <c r="F171" s="10"/>
      <c r="G171" s="14">
        <f t="shared" si="24"/>
        <v>62000</v>
      </c>
      <c r="H171" s="14">
        <f t="shared" si="24"/>
        <v>62000</v>
      </c>
      <c r="I171" s="14">
        <f t="shared" si="24"/>
        <v>62000</v>
      </c>
    </row>
    <row r="172" spans="1:9" ht="46.5">
      <c r="A172" s="127" t="s">
        <v>616</v>
      </c>
      <c r="B172" s="126" t="s">
        <v>867</v>
      </c>
      <c r="C172" s="127" t="s">
        <v>662</v>
      </c>
      <c r="D172" s="127" t="s">
        <v>766</v>
      </c>
      <c r="E172" s="127" t="s">
        <v>768</v>
      </c>
      <c r="F172" s="10" t="s">
        <v>141</v>
      </c>
      <c r="G172" s="14">
        <f t="shared" si="24"/>
        <v>62000</v>
      </c>
      <c r="H172" s="14">
        <f t="shared" si="24"/>
        <v>62000</v>
      </c>
      <c r="I172" s="14">
        <f t="shared" si="24"/>
        <v>62000</v>
      </c>
    </row>
    <row r="173" spans="1:9" ht="30.75">
      <c r="A173" s="127" t="s">
        <v>617</v>
      </c>
      <c r="B173" s="126" t="s">
        <v>362</v>
      </c>
      <c r="C173" s="127" t="s">
        <v>662</v>
      </c>
      <c r="D173" s="127" t="s">
        <v>766</v>
      </c>
      <c r="E173" s="127" t="s">
        <v>768</v>
      </c>
      <c r="F173" s="10" t="s">
        <v>667</v>
      </c>
      <c r="G173" s="14">
        <v>62000</v>
      </c>
      <c r="H173" s="14">
        <v>62000</v>
      </c>
      <c r="I173" s="14">
        <v>62000</v>
      </c>
    </row>
    <row r="174" spans="1:9" ht="15">
      <c r="A174" s="127" t="s">
        <v>618</v>
      </c>
      <c r="B174" s="145" t="s">
        <v>529</v>
      </c>
      <c r="C174" s="127" t="s">
        <v>662</v>
      </c>
      <c r="D174" s="127" t="s">
        <v>540</v>
      </c>
      <c r="E174" s="127"/>
      <c r="F174" s="10"/>
      <c r="G174" s="14">
        <f aca="true" t="shared" si="25" ref="G174:I176">G175</f>
        <v>9041800</v>
      </c>
      <c r="H174" s="14">
        <f t="shared" si="25"/>
        <v>9041800</v>
      </c>
      <c r="I174" s="14">
        <f t="shared" si="25"/>
        <v>9041800</v>
      </c>
    </row>
    <row r="175" spans="1:9" ht="46.5">
      <c r="A175" s="127" t="s">
        <v>619</v>
      </c>
      <c r="B175" s="145" t="s">
        <v>408</v>
      </c>
      <c r="C175" s="127" t="s">
        <v>662</v>
      </c>
      <c r="D175" s="127" t="s">
        <v>540</v>
      </c>
      <c r="E175" s="127" t="s">
        <v>87</v>
      </c>
      <c r="F175" s="10"/>
      <c r="G175" s="14">
        <f t="shared" si="25"/>
        <v>9041800</v>
      </c>
      <c r="H175" s="14">
        <f t="shared" si="25"/>
        <v>9041800</v>
      </c>
      <c r="I175" s="14">
        <f t="shared" si="25"/>
        <v>9041800</v>
      </c>
    </row>
    <row r="176" spans="1:9" ht="46.5">
      <c r="A176" s="127" t="s">
        <v>620</v>
      </c>
      <c r="B176" s="145" t="s">
        <v>5</v>
      </c>
      <c r="C176" s="127" t="s">
        <v>662</v>
      </c>
      <c r="D176" s="127" t="s">
        <v>540</v>
      </c>
      <c r="E176" s="127" t="s">
        <v>88</v>
      </c>
      <c r="F176" s="10"/>
      <c r="G176" s="14">
        <f>G177</f>
        <v>9041800</v>
      </c>
      <c r="H176" s="14">
        <f t="shared" si="25"/>
        <v>9041800</v>
      </c>
      <c r="I176" s="14">
        <f t="shared" si="25"/>
        <v>9041800</v>
      </c>
    </row>
    <row r="177" spans="1:9" ht="124.5">
      <c r="A177" s="127" t="s">
        <v>621</v>
      </c>
      <c r="B177" s="128" t="s">
        <v>533</v>
      </c>
      <c r="C177" s="127" t="s">
        <v>662</v>
      </c>
      <c r="D177" s="127" t="s">
        <v>540</v>
      </c>
      <c r="E177" s="127" t="s">
        <v>534</v>
      </c>
      <c r="F177" s="10"/>
      <c r="G177" s="14">
        <f aca="true" t="shared" si="26" ref="G177:I178">G178</f>
        <v>9041800</v>
      </c>
      <c r="H177" s="14">
        <f t="shared" si="26"/>
        <v>9041800</v>
      </c>
      <c r="I177" s="14">
        <f t="shared" si="26"/>
        <v>9041800</v>
      </c>
    </row>
    <row r="178" spans="1:9" ht="15">
      <c r="A178" s="127" t="s">
        <v>651</v>
      </c>
      <c r="B178" s="126" t="s">
        <v>30</v>
      </c>
      <c r="C178" s="127" t="s">
        <v>662</v>
      </c>
      <c r="D178" s="127" t="s">
        <v>540</v>
      </c>
      <c r="E178" s="127" t="s">
        <v>534</v>
      </c>
      <c r="F178" s="10" t="s">
        <v>29</v>
      </c>
      <c r="G178" s="14">
        <f t="shared" si="26"/>
        <v>9041800</v>
      </c>
      <c r="H178" s="14">
        <f t="shared" si="26"/>
        <v>9041800</v>
      </c>
      <c r="I178" s="14">
        <f t="shared" si="26"/>
        <v>9041800</v>
      </c>
    </row>
    <row r="179" spans="1:9" ht="62.25">
      <c r="A179" s="127" t="s">
        <v>652</v>
      </c>
      <c r="B179" s="152" t="s">
        <v>864</v>
      </c>
      <c r="C179" s="127" t="s">
        <v>662</v>
      </c>
      <c r="D179" s="127" t="s">
        <v>540</v>
      </c>
      <c r="E179" s="127" t="s">
        <v>534</v>
      </c>
      <c r="F179" s="10" t="s">
        <v>643</v>
      </c>
      <c r="G179" s="14">
        <v>9041800</v>
      </c>
      <c r="H179" s="14">
        <v>9041800</v>
      </c>
      <c r="I179" s="14">
        <v>9041800</v>
      </c>
    </row>
    <row r="180" spans="1:9" ht="15">
      <c r="A180" s="127" t="s">
        <v>653</v>
      </c>
      <c r="B180" s="145" t="s">
        <v>293</v>
      </c>
      <c r="C180" s="127" t="s">
        <v>662</v>
      </c>
      <c r="D180" s="127" t="s">
        <v>14</v>
      </c>
      <c r="E180" s="127"/>
      <c r="F180" s="10"/>
      <c r="G180" s="14">
        <f>G181+G198+G190</f>
        <v>5726220.640000001</v>
      </c>
      <c r="H180" s="14">
        <f>H181+H198+H190</f>
        <v>5726220.640000001</v>
      </c>
      <c r="I180" s="14">
        <f>I181+I198+I190</f>
        <v>5726220.640000001</v>
      </c>
    </row>
    <row r="181" spans="1:9" ht="15">
      <c r="A181" s="127" t="s">
        <v>622</v>
      </c>
      <c r="B181" s="154" t="s">
        <v>260</v>
      </c>
      <c r="C181" s="127" t="s">
        <v>662</v>
      </c>
      <c r="D181" s="147" t="s">
        <v>275</v>
      </c>
      <c r="E181" s="147"/>
      <c r="F181" s="147"/>
      <c r="G181" s="124">
        <f aca="true" t="shared" si="27" ref="G181:I182">G182</f>
        <v>2198320.64</v>
      </c>
      <c r="H181" s="124">
        <f t="shared" si="27"/>
        <v>2198320.64</v>
      </c>
      <c r="I181" s="124">
        <f t="shared" si="27"/>
        <v>2198320.64</v>
      </c>
    </row>
    <row r="182" spans="1:9" ht="30.75">
      <c r="A182" s="127" t="s">
        <v>623</v>
      </c>
      <c r="B182" s="28" t="s">
        <v>24</v>
      </c>
      <c r="C182" s="127" t="s">
        <v>662</v>
      </c>
      <c r="D182" s="147" t="s">
        <v>275</v>
      </c>
      <c r="E182" s="127" t="s">
        <v>63</v>
      </c>
      <c r="F182" s="147"/>
      <c r="G182" s="124">
        <f t="shared" si="27"/>
        <v>2198320.64</v>
      </c>
      <c r="H182" s="124">
        <f t="shared" si="27"/>
        <v>2198320.64</v>
      </c>
      <c r="I182" s="124">
        <f t="shared" si="27"/>
        <v>2198320.64</v>
      </c>
    </row>
    <row r="183" spans="1:9" ht="30.75">
      <c r="A183" s="127" t="s">
        <v>624</v>
      </c>
      <c r="B183" s="126" t="s">
        <v>703</v>
      </c>
      <c r="C183" s="127" t="s">
        <v>675</v>
      </c>
      <c r="D183" s="147" t="s">
        <v>275</v>
      </c>
      <c r="E183" s="127" t="s">
        <v>64</v>
      </c>
      <c r="F183" s="147"/>
      <c r="G183" s="124">
        <f>G184+G187</f>
        <v>2198320.64</v>
      </c>
      <c r="H183" s="124">
        <f>H184+H187</f>
        <v>2198320.64</v>
      </c>
      <c r="I183" s="124">
        <f>I184+I187</f>
        <v>2198320.64</v>
      </c>
    </row>
    <row r="184" spans="1:9" ht="108.75">
      <c r="A184" s="127" t="s">
        <v>625</v>
      </c>
      <c r="B184" s="146" t="s">
        <v>1022</v>
      </c>
      <c r="C184" s="127" t="s">
        <v>662</v>
      </c>
      <c r="D184" s="147" t="s">
        <v>275</v>
      </c>
      <c r="E184" s="147" t="s">
        <v>1024</v>
      </c>
      <c r="F184" s="147"/>
      <c r="G184" s="124">
        <f aca="true" t="shared" si="28" ref="G184:I185">G185</f>
        <v>1472015</v>
      </c>
      <c r="H184" s="124">
        <f t="shared" si="28"/>
        <v>1472015</v>
      </c>
      <c r="I184" s="124">
        <f t="shared" si="28"/>
        <v>1472015</v>
      </c>
    </row>
    <row r="185" spans="1:9" ht="15">
      <c r="A185" s="127" t="s">
        <v>626</v>
      </c>
      <c r="B185" s="126" t="s">
        <v>35</v>
      </c>
      <c r="C185" s="127" t="s">
        <v>662</v>
      </c>
      <c r="D185" s="147" t="s">
        <v>275</v>
      </c>
      <c r="E185" s="147" t="s">
        <v>1024</v>
      </c>
      <c r="F185" s="147" t="s">
        <v>149</v>
      </c>
      <c r="G185" s="124">
        <f t="shared" si="28"/>
        <v>1472015</v>
      </c>
      <c r="H185" s="124">
        <f t="shared" si="28"/>
        <v>1472015</v>
      </c>
      <c r="I185" s="124">
        <f t="shared" si="28"/>
        <v>1472015</v>
      </c>
    </row>
    <row r="186" spans="1:9" ht="30.75">
      <c r="A186" s="127" t="s">
        <v>627</v>
      </c>
      <c r="B186" s="126" t="s">
        <v>36</v>
      </c>
      <c r="C186" s="127" t="s">
        <v>662</v>
      </c>
      <c r="D186" s="147" t="s">
        <v>275</v>
      </c>
      <c r="E186" s="147" t="s">
        <v>1024</v>
      </c>
      <c r="F186" s="147" t="s">
        <v>587</v>
      </c>
      <c r="G186" s="124">
        <v>1472015</v>
      </c>
      <c r="H186" s="124">
        <v>1472015</v>
      </c>
      <c r="I186" s="124">
        <v>1472015</v>
      </c>
    </row>
    <row r="187" spans="1:9" ht="218.25">
      <c r="A187" s="127" t="s">
        <v>628</v>
      </c>
      <c r="B187" s="126" t="s">
        <v>1023</v>
      </c>
      <c r="C187" s="127" t="s">
        <v>662</v>
      </c>
      <c r="D187" s="147" t="s">
        <v>275</v>
      </c>
      <c r="E187" s="147" t="s">
        <v>1025</v>
      </c>
      <c r="F187" s="147"/>
      <c r="G187" s="124">
        <f aca="true" t="shared" si="29" ref="G187:I188">G188</f>
        <v>726305.64</v>
      </c>
      <c r="H187" s="124">
        <f t="shared" si="29"/>
        <v>726305.64</v>
      </c>
      <c r="I187" s="124">
        <f t="shared" si="29"/>
        <v>726305.64</v>
      </c>
    </row>
    <row r="188" spans="1:9" ht="15">
      <c r="A188" s="127" t="s">
        <v>157</v>
      </c>
      <c r="B188" s="126" t="s">
        <v>35</v>
      </c>
      <c r="C188" s="127" t="s">
        <v>662</v>
      </c>
      <c r="D188" s="147" t="s">
        <v>275</v>
      </c>
      <c r="E188" s="147" t="s">
        <v>1025</v>
      </c>
      <c r="F188" s="147" t="s">
        <v>149</v>
      </c>
      <c r="G188" s="124">
        <f t="shared" si="29"/>
        <v>726305.64</v>
      </c>
      <c r="H188" s="124">
        <f t="shared" si="29"/>
        <v>726305.64</v>
      </c>
      <c r="I188" s="124">
        <f t="shared" si="29"/>
        <v>726305.64</v>
      </c>
    </row>
    <row r="189" spans="1:9" ht="30.75">
      <c r="A189" s="127" t="s">
        <v>629</v>
      </c>
      <c r="B189" s="126" t="s">
        <v>36</v>
      </c>
      <c r="C189" s="127" t="s">
        <v>662</v>
      </c>
      <c r="D189" s="147" t="s">
        <v>275</v>
      </c>
      <c r="E189" s="147" t="s">
        <v>1025</v>
      </c>
      <c r="F189" s="147" t="s">
        <v>587</v>
      </c>
      <c r="G189" s="124">
        <v>726305.64</v>
      </c>
      <c r="H189" s="124">
        <v>726305.64</v>
      </c>
      <c r="I189" s="124">
        <v>726305.64</v>
      </c>
    </row>
    <row r="190" spans="1:9" ht="15">
      <c r="A190" s="127" t="s">
        <v>630</v>
      </c>
      <c r="B190" s="252" t="s">
        <v>595</v>
      </c>
      <c r="C190" s="127" t="s">
        <v>662</v>
      </c>
      <c r="D190" s="147" t="s">
        <v>276</v>
      </c>
      <c r="E190" s="147"/>
      <c r="F190" s="147"/>
      <c r="G190" s="124">
        <f aca="true" t="shared" si="30" ref="G190:I192">G191</f>
        <v>2656600</v>
      </c>
      <c r="H190" s="124">
        <f t="shared" si="30"/>
        <v>2656600</v>
      </c>
      <c r="I190" s="124">
        <f t="shared" si="30"/>
        <v>2656600</v>
      </c>
    </row>
    <row r="191" spans="1:9" ht="30.75">
      <c r="A191" s="127" t="s">
        <v>631</v>
      </c>
      <c r="B191" s="126" t="s">
        <v>17</v>
      </c>
      <c r="C191" s="127" t="s">
        <v>662</v>
      </c>
      <c r="D191" s="147" t="s">
        <v>276</v>
      </c>
      <c r="E191" s="127" t="s">
        <v>89</v>
      </c>
      <c r="F191" s="147"/>
      <c r="G191" s="124">
        <f t="shared" si="30"/>
        <v>2656600</v>
      </c>
      <c r="H191" s="124">
        <f t="shared" si="30"/>
        <v>2656600</v>
      </c>
      <c r="I191" s="124">
        <f t="shared" si="30"/>
        <v>2656600</v>
      </c>
    </row>
    <row r="192" spans="1:9" ht="46.5">
      <c r="A192" s="127" t="s">
        <v>632</v>
      </c>
      <c r="B192" s="145" t="s">
        <v>507</v>
      </c>
      <c r="C192" s="127" t="s">
        <v>662</v>
      </c>
      <c r="D192" s="147" t="s">
        <v>276</v>
      </c>
      <c r="E192" s="127" t="s">
        <v>117</v>
      </c>
      <c r="F192" s="147"/>
      <c r="G192" s="124">
        <f t="shared" si="30"/>
        <v>2656600</v>
      </c>
      <c r="H192" s="124">
        <f t="shared" si="30"/>
        <v>2656600</v>
      </c>
      <c r="I192" s="124">
        <f t="shared" si="30"/>
        <v>2656600</v>
      </c>
    </row>
    <row r="193" spans="1:9" ht="202.5">
      <c r="A193" s="127" t="s">
        <v>633</v>
      </c>
      <c r="B193" s="126" t="s">
        <v>1319</v>
      </c>
      <c r="C193" s="127" t="s">
        <v>662</v>
      </c>
      <c r="D193" s="147" t="s">
        <v>276</v>
      </c>
      <c r="E193" s="147" t="s">
        <v>1318</v>
      </c>
      <c r="F193" s="147"/>
      <c r="G193" s="124">
        <f>G194+G196</f>
        <v>2656600</v>
      </c>
      <c r="H193" s="124">
        <f>H194+H196</f>
        <v>2656600</v>
      </c>
      <c r="I193" s="124">
        <f>I194+I196</f>
        <v>2656600</v>
      </c>
    </row>
    <row r="194" spans="1:9" ht="78">
      <c r="A194" s="127" t="s">
        <v>634</v>
      </c>
      <c r="B194" s="126" t="s">
        <v>3</v>
      </c>
      <c r="C194" s="127" t="s">
        <v>662</v>
      </c>
      <c r="D194" s="147" t="s">
        <v>276</v>
      </c>
      <c r="E194" s="147" t="s">
        <v>1318</v>
      </c>
      <c r="F194" s="147" t="s">
        <v>313</v>
      </c>
      <c r="G194" s="124">
        <f>G195</f>
        <v>44600</v>
      </c>
      <c r="H194" s="124">
        <f>H195</f>
        <v>44600</v>
      </c>
      <c r="I194" s="124">
        <f>I195</f>
        <v>44600</v>
      </c>
    </row>
    <row r="195" spans="1:9" ht="30.75">
      <c r="A195" s="127" t="s">
        <v>635</v>
      </c>
      <c r="B195" s="126" t="s">
        <v>27</v>
      </c>
      <c r="C195" s="127" t="s">
        <v>662</v>
      </c>
      <c r="D195" s="147" t="s">
        <v>276</v>
      </c>
      <c r="E195" s="147" t="s">
        <v>1318</v>
      </c>
      <c r="F195" s="147" t="s">
        <v>330</v>
      </c>
      <c r="G195" s="124">
        <v>44600</v>
      </c>
      <c r="H195" s="124">
        <v>44600</v>
      </c>
      <c r="I195" s="124">
        <v>44600</v>
      </c>
    </row>
    <row r="196" spans="1:9" ht="46.5">
      <c r="A196" s="127" t="s">
        <v>636</v>
      </c>
      <c r="B196" s="126" t="s">
        <v>867</v>
      </c>
      <c r="C196" s="127" t="s">
        <v>662</v>
      </c>
      <c r="D196" s="147" t="s">
        <v>276</v>
      </c>
      <c r="E196" s="147" t="s">
        <v>1318</v>
      </c>
      <c r="F196" s="147" t="s">
        <v>141</v>
      </c>
      <c r="G196" s="124">
        <f>G197</f>
        <v>2612000</v>
      </c>
      <c r="H196" s="124">
        <f>H197</f>
        <v>2612000</v>
      </c>
      <c r="I196" s="124">
        <f>I197</f>
        <v>2612000</v>
      </c>
    </row>
    <row r="197" spans="1:9" ht="30.75">
      <c r="A197" s="127" t="s">
        <v>637</v>
      </c>
      <c r="B197" s="126" t="s">
        <v>362</v>
      </c>
      <c r="C197" s="127" t="s">
        <v>662</v>
      </c>
      <c r="D197" s="147" t="s">
        <v>276</v>
      </c>
      <c r="E197" s="147" t="s">
        <v>1318</v>
      </c>
      <c r="F197" s="147" t="s">
        <v>667</v>
      </c>
      <c r="G197" s="124">
        <v>2612000</v>
      </c>
      <c r="H197" s="124">
        <v>2612000</v>
      </c>
      <c r="I197" s="124">
        <v>2612000</v>
      </c>
    </row>
    <row r="198" spans="1:9" ht="15">
      <c r="A198" s="127" t="s">
        <v>638</v>
      </c>
      <c r="B198" s="154" t="s">
        <v>341</v>
      </c>
      <c r="C198" s="127" t="s">
        <v>662</v>
      </c>
      <c r="D198" s="147" t="s">
        <v>7</v>
      </c>
      <c r="E198" s="147"/>
      <c r="F198" s="147"/>
      <c r="G198" s="124">
        <f aca="true" t="shared" si="31" ref="G198:I200">G199</f>
        <v>871300</v>
      </c>
      <c r="H198" s="124">
        <f t="shared" si="31"/>
        <v>871300</v>
      </c>
      <c r="I198" s="124">
        <f t="shared" si="31"/>
        <v>871300</v>
      </c>
    </row>
    <row r="199" spans="1:9" ht="30.75">
      <c r="A199" s="127" t="s">
        <v>639</v>
      </c>
      <c r="B199" s="28" t="s">
        <v>24</v>
      </c>
      <c r="C199" s="127" t="s">
        <v>662</v>
      </c>
      <c r="D199" s="147" t="s">
        <v>7</v>
      </c>
      <c r="E199" s="127" t="s">
        <v>63</v>
      </c>
      <c r="F199" s="147"/>
      <c r="G199" s="124">
        <f t="shared" si="31"/>
        <v>871300</v>
      </c>
      <c r="H199" s="124">
        <f t="shared" si="31"/>
        <v>871300</v>
      </c>
      <c r="I199" s="124">
        <f t="shared" si="31"/>
        <v>871300</v>
      </c>
    </row>
    <row r="200" spans="1:9" ht="30.75">
      <c r="A200" s="127" t="s">
        <v>640</v>
      </c>
      <c r="B200" s="126" t="s">
        <v>703</v>
      </c>
      <c r="C200" s="127" t="s">
        <v>662</v>
      </c>
      <c r="D200" s="147" t="s">
        <v>7</v>
      </c>
      <c r="E200" s="127" t="s">
        <v>64</v>
      </c>
      <c r="F200" s="147"/>
      <c r="G200" s="124">
        <f>G201</f>
        <v>871300</v>
      </c>
      <c r="H200" s="124">
        <f t="shared" si="31"/>
        <v>871300</v>
      </c>
      <c r="I200" s="124">
        <f t="shared" si="31"/>
        <v>871300</v>
      </c>
    </row>
    <row r="201" spans="1:9" ht="108.75">
      <c r="A201" s="127" t="s">
        <v>641</v>
      </c>
      <c r="B201" s="128" t="s">
        <v>1027</v>
      </c>
      <c r="C201" s="127" t="s">
        <v>662</v>
      </c>
      <c r="D201" s="147" t="s">
        <v>7</v>
      </c>
      <c r="E201" s="147" t="s">
        <v>1026</v>
      </c>
      <c r="F201" s="147"/>
      <c r="G201" s="124">
        <f>G202+G204</f>
        <v>871300</v>
      </c>
      <c r="H201" s="124">
        <f>H202+H204</f>
        <v>871300</v>
      </c>
      <c r="I201" s="124">
        <f>I202+I204</f>
        <v>871300</v>
      </c>
    </row>
    <row r="202" spans="1:9" ht="78">
      <c r="A202" s="127" t="s">
        <v>642</v>
      </c>
      <c r="B202" s="126" t="s">
        <v>3</v>
      </c>
      <c r="C202" s="127" t="s">
        <v>662</v>
      </c>
      <c r="D202" s="147" t="s">
        <v>7</v>
      </c>
      <c r="E202" s="147" t="s">
        <v>1026</v>
      </c>
      <c r="F202" s="127" t="s">
        <v>313</v>
      </c>
      <c r="G202" s="124">
        <f>G203</f>
        <v>801400</v>
      </c>
      <c r="H202" s="124">
        <f>H203</f>
        <v>801400</v>
      </c>
      <c r="I202" s="124">
        <f>I203</f>
        <v>801400</v>
      </c>
    </row>
    <row r="203" spans="1:9" ht="30.75">
      <c r="A203" s="127" t="s">
        <v>452</v>
      </c>
      <c r="B203" s="126" t="s">
        <v>27</v>
      </c>
      <c r="C203" s="127" t="s">
        <v>662</v>
      </c>
      <c r="D203" s="147" t="s">
        <v>7</v>
      </c>
      <c r="E203" s="147" t="s">
        <v>1026</v>
      </c>
      <c r="F203" s="127" t="s">
        <v>330</v>
      </c>
      <c r="G203" s="124">
        <v>801400</v>
      </c>
      <c r="H203" s="124">
        <v>801400</v>
      </c>
      <c r="I203" s="124">
        <v>801400</v>
      </c>
    </row>
    <row r="204" spans="1:9" ht="46.5">
      <c r="A204" s="127" t="s">
        <v>453</v>
      </c>
      <c r="B204" s="126" t="s">
        <v>867</v>
      </c>
      <c r="C204" s="127" t="s">
        <v>662</v>
      </c>
      <c r="D204" s="147" t="s">
        <v>7</v>
      </c>
      <c r="E204" s="147" t="s">
        <v>1026</v>
      </c>
      <c r="F204" s="147" t="s">
        <v>141</v>
      </c>
      <c r="G204" s="124">
        <f>G205</f>
        <v>69900</v>
      </c>
      <c r="H204" s="124">
        <f>H205</f>
        <v>69900</v>
      </c>
      <c r="I204" s="124">
        <f>I205</f>
        <v>69900</v>
      </c>
    </row>
    <row r="205" spans="1:9" ht="30.75">
      <c r="A205" s="127" t="s">
        <v>454</v>
      </c>
      <c r="B205" s="126" t="s">
        <v>362</v>
      </c>
      <c r="C205" s="127" t="s">
        <v>662</v>
      </c>
      <c r="D205" s="147" t="s">
        <v>7</v>
      </c>
      <c r="E205" s="147" t="s">
        <v>1026</v>
      </c>
      <c r="F205" s="147" t="s">
        <v>667</v>
      </c>
      <c r="G205" s="124">
        <v>69900</v>
      </c>
      <c r="H205" s="124">
        <v>69900</v>
      </c>
      <c r="I205" s="124">
        <v>69900</v>
      </c>
    </row>
    <row r="206" spans="1:9" s="119" customFormat="1" ht="15">
      <c r="A206" s="127" t="s">
        <v>455</v>
      </c>
      <c r="B206" s="249" t="s">
        <v>1206</v>
      </c>
      <c r="C206" s="143" t="s">
        <v>809</v>
      </c>
      <c r="D206" s="253"/>
      <c r="E206" s="253"/>
      <c r="F206" s="253"/>
      <c r="G206" s="144">
        <f aca="true" t="shared" si="32" ref="G206:I208">G207</f>
        <v>2280296</v>
      </c>
      <c r="H206" s="144">
        <f t="shared" si="32"/>
        <v>1880296</v>
      </c>
      <c r="I206" s="144">
        <f t="shared" si="32"/>
        <v>1880296</v>
      </c>
    </row>
    <row r="207" spans="1:9" ht="46.5">
      <c r="A207" s="127" t="s">
        <v>456</v>
      </c>
      <c r="B207" s="28" t="s">
        <v>654</v>
      </c>
      <c r="C207" s="127" t="s">
        <v>809</v>
      </c>
      <c r="D207" s="127" t="s">
        <v>266</v>
      </c>
      <c r="E207" s="127"/>
      <c r="F207" s="127"/>
      <c r="G207" s="14">
        <f t="shared" si="32"/>
        <v>2280296</v>
      </c>
      <c r="H207" s="14">
        <f t="shared" si="32"/>
        <v>1880296</v>
      </c>
      <c r="I207" s="14">
        <f t="shared" si="32"/>
        <v>1880296</v>
      </c>
    </row>
    <row r="208" spans="1:9" ht="30.75">
      <c r="A208" s="127" t="s">
        <v>457</v>
      </c>
      <c r="B208" s="28" t="s">
        <v>518</v>
      </c>
      <c r="C208" s="127" t="s">
        <v>809</v>
      </c>
      <c r="D208" s="127" t="s">
        <v>266</v>
      </c>
      <c r="E208" s="127" t="s">
        <v>57</v>
      </c>
      <c r="F208" s="127"/>
      <c r="G208" s="14">
        <f t="shared" si="32"/>
        <v>2280296</v>
      </c>
      <c r="H208" s="14">
        <f t="shared" si="32"/>
        <v>1880296</v>
      </c>
      <c r="I208" s="14">
        <f t="shared" si="32"/>
        <v>1880296</v>
      </c>
    </row>
    <row r="209" spans="1:9" ht="30.75">
      <c r="A209" s="127" t="s">
        <v>458</v>
      </c>
      <c r="B209" s="28" t="s">
        <v>515</v>
      </c>
      <c r="C209" s="127" t="s">
        <v>809</v>
      </c>
      <c r="D209" s="127" t="s">
        <v>266</v>
      </c>
      <c r="E209" s="127" t="s">
        <v>58</v>
      </c>
      <c r="F209" s="127"/>
      <c r="G209" s="14">
        <f>G210+G217+G220</f>
        <v>2280296</v>
      </c>
      <c r="H209" s="14">
        <f>H210+H217+H220</f>
        <v>1880296</v>
      </c>
      <c r="I209" s="14">
        <f>I210+I217+I220</f>
        <v>1880296</v>
      </c>
    </row>
    <row r="210" spans="1:9" ht="62.25">
      <c r="A210" s="127" t="s">
        <v>141</v>
      </c>
      <c r="B210" s="28" t="s">
        <v>702</v>
      </c>
      <c r="C210" s="127" t="s">
        <v>809</v>
      </c>
      <c r="D210" s="127" t="s">
        <v>266</v>
      </c>
      <c r="E210" s="127" t="s">
        <v>59</v>
      </c>
      <c r="F210" s="127"/>
      <c r="G210" s="14">
        <f>G211+G213+G215</f>
        <v>1073522</v>
      </c>
      <c r="H210" s="14">
        <f>H211+H213+H215</f>
        <v>873522</v>
      </c>
      <c r="I210" s="14">
        <f>I211+I213+I215</f>
        <v>873522</v>
      </c>
    </row>
    <row r="211" spans="1:9" ht="78">
      <c r="A211" s="127" t="s">
        <v>459</v>
      </c>
      <c r="B211" s="126" t="s">
        <v>3</v>
      </c>
      <c r="C211" s="127" t="s">
        <v>809</v>
      </c>
      <c r="D211" s="127" t="s">
        <v>266</v>
      </c>
      <c r="E211" s="127" t="s">
        <v>59</v>
      </c>
      <c r="F211" s="10" t="s">
        <v>313</v>
      </c>
      <c r="G211" s="14">
        <f>G212</f>
        <v>863522</v>
      </c>
      <c r="H211" s="14">
        <f>H212</f>
        <v>663522</v>
      </c>
      <c r="I211" s="14">
        <f>I212</f>
        <v>663522</v>
      </c>
    </row>
    <row r="212" spans="1:9" ht="30.75">
      <c r="A212" s="127" t="s">
        <v>460</v>
      </c>
      <c r="B212" s="126" t="s">
        <v>27</v>
      </c>
      <c r="C212" s="127" t="s">
        <v>809</v>
      </c>
      <c r="D212" s="127" t="s">
        <v>266</v>
      </c>
      <c r="E212" s="127" t="s">
        <v>59</v>
      </c>
      <c r="F212" s="10" t="s">
        <v>330</v>
      </c>
      <c r="G212" s="14">
        <v>863522</v>
      </c>
      <c r="H212" s="14">
        <f>863522-200000</f>
        <v>663522</v>
      </c>
      <c r="I212" s="14">
        <f>863522-200000</f>
        <v>663522</v>
      </c>
    </row>
    <row r="213" spans="1:9" ht="46.5">
      <c r="A213" s="127" t="s">
        <v>461</v>
      </c>
      <c r="B213" s="126" t="s">
        <v>867</v>
      </c>
      <c r="C213" s="127" t="s">
        <v>809</v>
      </c>
      <c r="D213" s="127" t="s">
        <v>266</v>
      </c>
      <c r="E213" s="127" t="s">
        <v>59</v>
      </c>
      <c r="F213" s="10" t="s">
        <v>141</v>
      </c>
      <c r="G213" s="14">
        <f>G214</f>
        <v>200000</v>
      </c>
      <c r="H213" s="14">
        <f>H214</f>
        <v>200000</v>
      </c>
      <c r="I213" s="14">
        <f>I214</f>
        <v>200000</v>
      </c>
    </row>
    <row r="214" spans="1:9" ht="30.75">
      <c r="A214" s="127" t="s">
        <v>462</v>
      </c>
      <c r="B214" s="126" t="s">
        <v>362</v>
      </c>
      <c r="C214" s="127" t="s">
        <v>809</v>
      </c>
      <c r="D214" s="127" t="s">
        <v>266</v>
      </c>
      <c r="E214" s="127" t="s">
        <v>59</v>
      </c>
      <c r="F214" s="10" t="s">
        <v>667</v>
      </c>
      <c r="G214" s="14">
        <v>200000</v>
      </c>
      <c r="H214" s="14">
        <v>200000</v>
      </c>
      <c r="I214" s="14">
        <v>200000</v>
      </c>
    </row>
    <row r="215" spans="1:9" ht="15">
      <c r="A215" s="127" t="s">
        <v>463</v>
      </c>
      <c r="B215" s="126" t="s">
        <v>30</v>
      </c>
      <c r="C215" s="127" t="s">
        <v>809</v>
      </c>
      <c r="D215" s="127" t="s">
        <v>266</v>
      </c>
      <c r="E215" s="127" t="s">
        <v>59</v>
      </c>
      <c r="F215" s="10" t="s">
        <v>29</v>
      </c>
      <c r="G215" s="14">
        <f>G216</f>
        <v>10000</v>
      </c>
      <c r="H215" s="14">
        <f>H216</f>
        <v>10000</v>
      </c>
      <c r="I215" s="14">
        <f>I216</f>
        <v>10000</v>
      </c>
    </row>
    <row r="216" spans="1:9" ht="15">
      <c r="A216" s="127" t="s">
        <v>464</v>
      </c>
      <c r="B216" s="126" t="s">
        <v>31</v>
      </c>
      <c r="C216" s="127" t="s">
        <v>809</v>
      </c>
      <c r="D216" s="127" t="s">
        <v>266</v>
      </c>
      <c r="E216" s="127" t="s">
        <v>59</v>
      </c>
      <c r="F216" s="10" t="s">
        <v>28</v>
      </c>
      <c r="G216" s="14">
        <v>10000</v>
      </c>
      <c r="H216" s="14">
        <v>10000</v>
      </c>
      <c r="I216" s="14">
        <v>10000</v>
      </c>
    </row>
    <row r="217" spans="1:9" ht="62.25">
      <c r="A217" s="127" t="s">
        <v>465</v>
      </c>
      <c r="B217" s="145" t="s">
        <v>932</v>
      </c>
      <c r="C217" s="127" t="s">
        <v>809</v>
      </c>
      <c r="D217" s="127" t="s">
        <v>266</v>
      </c>
      <c r="E217" s="127" t="s">
        <v>60</v>
      </c>
      <c r="F217" s="127"/>
      <c r="G217" s="14">
        <f aca="true" t="shared" si="33" ref="G217:I218">G218</f>
        <v>863522</v>
      </c>
      <c r="H217" s="14">
        <f t="shared" si="33"/>
        <v>663522</v>
      </c>
      <c r="I217" s="14">
        <f t="shared" si="33"/>
        <v>663522</v>
      </c>
    </row>
    <row r="218" spans="1:9" ht="78">
      <c r="A218" s="127" t="s">
        <v>466</v>
      </c>
      <c r="B218" s="126" t="s">
        <v>3</v>
      </c>
      <c r="C218" s="127" t="s">
        <v>809</v>
      </c>
      <c r="D218" s="127" t="s">
        <v>266</v>
      </c>
      <c r="E218" s="127" t="s">
        <v>60</v>
      </c>
      <c r="F218" s="10" t="s">
        <v>313</v>
      </c>
      <c r="G218" s="14">
        <f t="shared" si="33"/>
        <v>863522</v>
      </c>
      <c r="H218" s="14">
        <f t="shared" si="33"/>
        <v>663522</v>
      </c>
      <c r="I218" s="14">
        <f t="shared" si="33"/>
        <v>663522</v>
      </c>
    </row>
    <row r="219" spans="1:9" ht="30.75">
      <c r="A219" s="127" t="s">
        <v>467</v>
      </c>
      <c r="B219" s="126" t="s">
        <v>27</v>
      </c>
      <c r="C219" s="127" t="s">
        <v>809</v>
      </c>
      <c r="D219" s="127" t="s">
        <v>266</v>
      </c>
      <c r="E219" s="127" t="s">
        <v>60</v>
      </c>
      <c r="F219" s="10" t="s">
        <v>330</v>
      </c>
      <c r="G219" s="14">
        <v>863522</v>
      </c>
      <c r="H219" s="14">
        <f>863522-200000</f>
        <v>663522</v>
      </c>
      <c r="I219" s="14">
        <f>863522-200000</f>
        <v>663522</v>
      </c>
    </row>
    <row r="220" spans="1:9" ht="156">
      <c r="A220" s="127" t="s">
        <v>468</v>
      </c>
      <c r="B220" s="28" t="s">
        <v>745</v>
      </c>
      <c r="C220" s="127" t="s">
        <v>809</v>
      </c>
      <c r="D220" s="127" t="s">
        <v>266</v>
      </c>
      <c r="E220" s="127" t="s">
        <v>746</v>
      </c>
      <c r="F220" s="10"/>
      <c r="G220" s="14">
        <f>G221+G223</f>
        <v>343252</v>
      </c>
      <c r="H220" s="14">
        <f>H221+H223</f>
        <v>343252</v>
      </c>
      <c r="I220" s="14">
        <f>I221+I223</f>
        <v>343252</v>
      </c>
    </row>
    <row r="221" spans="1:9" ht="78">
      <c r="A221" s="127" t="s">
        <v>469</v>
      </c>
      <c r="B221" s="126" t="s">
        <v>3</v>
      </c>
      <c r="C221" s="127" t="s">
        <v>809</v>
      </c>
      <c r="D221" s="127" t="s">
        <v>266</v>
      </c>
      <c r="E221" s="127" t="s">
        <v>746</v>
      </c>
      <c r="F221" s="10" t="s">
        <v>313</v>
      </c>
      <c r="G221" s="14">
        <f>G222</f>
        <v>341950.7</v>
      </c>
      <c r="H221" s="14">
        <f>H222</f>
        <v>341950.7</v>
      </c>
      <c r="I221" s="14">
        <f>I222</f>
        <v>341950.7</v>
      </c>
    </row>
    <row r="222" spans="1:9" ht="30.75">
      <c r="A222" s="127" t="s">
        <v>470</v>
      </c>
      <c r="B222" s="126" t="s">
        <v>27</v>
      </c>
      <c r="C222" s="127" t="s">
        <v>809</v>
      </c>
      <c r="D222" s="127" t="s">
        <v>266</v>
      </c>
      <c r="E222" s="127" t="s">
        <v>746</v>
      </c>
      <c r="F222" s="10" t="s">
        <v>330</v>
      </c>
      <c r="G222" s="14">
        <v>341950.7</v>
      </c>
      <c r="H222" s="14">
        <v>341950.7</v>
      </c>
      <c r="I222" s="14">
        <v>341950.7</v>
      </c>
    </row>
    <row r="223" spans="1:9" ht="46.5">
      <c r="A223" s="127" t="s">
        <v>471</v>
      </c>
      <c r="B223" s="126" t="s">
        <v>867</v>
      </c>
      <c r="C223" s="127" t="s">
        <v>809</v>
      </c>
      <c r="D223" s="127" t="s">
        <v>266</v>
      </c>
      <c r="E223" s="127" t="s">
        <v>746</v>
      </c>
      <c r="F223" s="10" t="s">
        <v>141</v>
      </c>
      <c r="G223" s="14">
        <f>G224</f>
        <v>1301.3</v>
      </c>
      <c r="H223" s="14">
        <f>H224</f>
        <v>1301.3</v>
      </c>
      <c r="I223" s="14">
        <f>I224</f>
        <v>1301.3</v>
      </c>
    </row>
    <row r="224" spans="1:9" ht="30.75">
      <c r="A224" s="127" t="s">
        <v>472</v>
      </c>
      <c r="B224" s="126" t="s">
        <v>362</v>
      </c>
      <c r="C224" s="127" t="s">
        <v>809</v>
      </c>
      <c r="D224" s="127" t="s">
        <v>266</v>
      </c>
      <c r="E224" s="127" t="s">
        <v>746</v>
      </c>
      <c r="F224" s="10" t="s">
        <v>667</v>
      </c>
      <c r="G224" s="14">
        <v>1301.3</v>
      </c>
      <c r="H224" s="14">
        <v>1301.3</v>
      </c>
      <c r="I224" s="14">
        <v>1301.3</v>
      </c>
    </row>
    <row r="225" spans="1:9" ht="30.75">
      <c r="A225" s="127" t="s">
        <v>473</v>
      </c>
      <c r="B225" s="155" t="s">
        <v>40</v>
      </c>
      <c r="C225" s="143" t="s">
        <v>295</v>
      </c>
      <c r="D225" s="127"/>
      <c r="E225" s="148"/>
      <c r="F225" s="127"/>
      <c r="G225" s="144">
        <f>G226+G253+G296</f>
        <v>127242028</v>
      </c>
      <c r="H225" s="144">
        <f>H226+H253+H296</f>
        <v>122969576</v>
      </c>
      <c r="I225" s="144">
        <f>I226+I253+I296</f>
        <v>124453634</v>
      </c>
    </row>
    <row r="226" spans="1:9" ht="15">
      <c r="A226" s="127" t="s">
        <v>474</v>
      </c>
      <c r="B226" s="145" t="s">
        <v>425</v>
      </c>
      <c r="C226" s="127" t="s">
        <v>295</v>
      </c>
      <c r="D226" s="127" t="s">
        <v>12</v>
      </c>
      <c r="E226" s="127"/>
      <c r="F226" s="127"/>
      <c r="G226" s="14">
        <f>G227+G233</f>
        <v>10574756</v>
      </c>
      <c r="H226" s="14">
        <f>H227+H233</f>
        <v>8037984</v>
      </c>
      <c r="I226" s="14">
        <f>I227+I233</f>
        <v>7873862</v>
      </c>
    </row>
    <row r="227" spans="1:9" ht="15">
      <c r="A227" s="127" t="s">
        <v>475</v>
      </c>
      <c r="B227" s="145" t="s">
        <v>790</v>
      </c>
      <c r="C227" s="127" t="s">
        <v>295</v>
      </c>
      <c r="D227" s="127" t="s">
        <v>791</v>
      </c>
      <c r="E227" s="127"/>
      <c r="F227" s="127"/>
      <c r="G227" s="14">
        <f aca="true" t="shared" si="34" ref="G227:I231">G228</f>
        <v>7187392</v>
      </c>
      <c r="H227" s="14">
        <f t="shared" si="34"/>
        <v>5434661</v>
      </c>
      <c r="I227" s="14">
        <f t="shared" si="34"/>
        <v>5400542</v>
      </c>
    </row>
    <row r="228" spans="1:9" ht="30.75">
      <c r="A228" s="127" t="s">
        <v>476</v>
      </c>
      <c r="B228" s="126" t="s">
        <v>697</v>
      </c>
      <c r="C228" s="127" t="s">
        <v>295</v>
      </c>
      <c r="D228" s="127" t="s">
        <v>791</v>
      </c>
      <c r="E228" s="127" t="s">
        <v>89</v>
      </c>
      <c r="F228" s="127"/>
      <c r="G228" s="14">
        <f t="shared" si="34"/>
        <v>7187392</v>
      </c>
      <c r="H228" s="14">
        <f t="shared" si="34"/>
        <v>5434661</v>
      </c>
      <c r="I228" s="14">
        <f t="shared" si="34"/>
        <v>5400542</v>
      </c>
    </row>
    <row r="229" spans="1:9" ht="30.75">
      <c r="A229" s="127" t="s">
        <v>477</v>
      </c>
      <c r="B229" s="126" t="s">
        <v>557</v>
      </c>
      <c r="C229" s="10" t="s">
        <v>295</v>
      </c>
      <c r="D229" s="127" t="s">
        <v>791</v>
      </c>
      <c r="E229" s="10" t="s">
        <v>90</v>
      </c>
      <c r="F229" s="127"/>
      <c r="G229" s="14">
        <f>G230</f>
        <v>7187392</v>
      </c>
      <c r="H229" s="14">
        <f t="shared" si="34"/>
        <v>5434661</v>
      </c>
      <c r="I229" s="14">
        <f t="shared" si="34"/>
        <v>5400542</v>
      </c>
    </row>
    <row r="230" spans="1:9" ht="93">
      <c r="A230" s="127" t="s">
        <v>478</v>
      </c>
      <c r="B230" s="126" t="s">
        <v>530</v>
      </c>
      <c r="C230" s="10" t="s">
        <v>295</v>
      </c>
      <c r="D230" s="127" t="s">
        <v>791</v>
      </c>
      <c r="E230" s="127" t="s">
        <v>91</v>
      </c>
      <c r="F230" s="127"/>
      <c r="G230" s="14">
        <f t="shared" si="34"/>
        <v>7187392</v>
      </c>
      <c r="H230" s="14">
        <f t="shared" si="34"/>
        <v>5434661</v>
      </c>
      <c r="I230" s="14">
        <f t="shared" si="34"/>
        <v>5400542</v>
      </c>
    </row>
    <row r="231" spans="1:9" ht="30.75">
      <c r="A231" s="127" t="s">
        <v>479</v>
      </c>
      <c r="B231" s="126" t="s">
        <v>306</v>
      </c>
      <c r="C231" s="10" t="s">
        <v>295</v>
      </c>
      <c r="D231" s="127" t="s">
        <v>791</v>
      </c>
      <c r="E231" s="127" t="s">
        <v>91</v>
      </c>
      <c r="F231" s="127" t="s">
        <v>582</v>
      </c>
      <c r="G231" s="14">
        <f t="shared" si="34"/>
        <v>7187392</v>
      </c>
      <c r="H231" s="14">
        <f t="shared" si="34"/>
        <v>5434661</v>
      </c>
      <c r="I231" s="14">
        <f t="shared" si="34"/>
        <v>5400542</v>
      </c>
    </row>
    <row r="232" spans="1:9" ht="15">
      <c r="A232" s="127" t="s">
        <v>480</v>
      </c>
      <c r="B232" s="126" t="s">
        <v>307</v>
      </c>
      <c r="C232" s="10" t="s">
        <v>295</v>
      </c>
      <c r="D232" s="127" t="s">
        <v>791</v>
      </c>
      <c r="E232" s="127" t="s">
        <v>91</v>
      </c>
      <c r="F232" s="127" t="s">
        <v>583</v>
      </c>
      <c r="G232" s="14">
        <f>7237392-50000</f>
        <v>7187392</v>
      </c>
      <c r="H232" s="14">
        <f>5934661-500000</f>
        <v>5434661</v>
      </c>
      <c r="I232" s="14">
        <v>5400542</v>
      </c>
    </row>
    <row r="233" spans="1:9" ht="15">
      <c r="A233" s="127" t="s">
        <v>481</v>
      </c>
      <c r="B233" s="145" t="s">
        <v>792</v>
      </c>
      <c r="C233" s="127" t="s">
        <v>450</v>
      </c>
      <c r="D233" s="127" t="s">
        <v>272</v>
      </c>
      <c r="E233" s="127"/>
      <c r="F233" s="127"/>
      <c r="G233" s="14">
        <f>G234</f>
        <v>3387364</v>
      </c>
      <c r="H233" s="14">
        <f>H234</f>
        <v>2603323</v>
      </c>
      <c r="I233" s="14">
        <f>I234</f>
        <v>2473320</v>
      </c>
    </row>
    <row r="234" spans="1:9" ht="30.75">
      <c r="A234" s="127" t="s">
        <v>482</v>
      </c>
      <c r="B234" s="145" t="s">
        <v>684</v>
      </c>
      <c r="C234" s="127" t="s">
        <v>450</v>
      </c>
      <c r="D234" s="127" t="s">
        <v>272</v>
      </c>
      <c r="E234" s="127" t="s">
        <v>69</v>
      </c>
      <c r="F234" s="127"/>
      <c r="G234" s="14">
        <f>G235+G247</f>
        <v>3387364</v>
      </c>
      <c r="H234" s="14">
        <f>H235+H247</f>
        <v>2603323</v>
      </c>
      <c r="I234" s="14">
        <f>I235+I247</f>
        <v>2473320</v>
      </c>
    </row>
    <row r="235" spans="1:9" ht="30.75">
      <c r="A235" s="127" t="s">
        <v>483</v>
      </c>
      <c r="B235" s="145" t="s">
        <v>789</v>
      </c>
      <c r="C235" s="127" t="s">
        <v>295</v>
      </c>
      <c r="D235" s="127" t="s">
        <v>272</v>
      </c>
      <c r="E235" s="127" t="s">
        <v>92</v>
      </c>
      <c r="F235" s="127"/>
      <c r="G235" s="14">
        <f>G236+G239+G244</f>
        <v>3321364</v>
      </c>
      <c r="H235" s="14">
        <f>H236+H239+H244</f>
        <v>2537323</v>
      </c>
      <c r="I235" s="14">
        <f>I236+I239+I244</f>
        <v>2407320</v>
      </c>
    </row>
    <row r="236" spans="1:9" ht="93">
      <c r="A236" s="127" t="s">
        <v>484</v>
      </c>
      <c r="B236" s="126" t="s">
        <v>693</v>
      </c>
      <c r="C236" s="127" t="s">
        <v>295</v>
      </c>
      <c r="D236" s="127" t="s">
        <v>272</v>
      </c>
      <c r="E236" s="127" t="s">
        <v>696</v>
      </c>
      <c r="F236" s="147"/>
      <c r="G236" s="14">
        <f aca="true" t="shared" si="35" ref="G236:I237">G237</f>
        <v>2868964</v>
      </c>
      <c r="H236" s="14">
        <f t="shared" si="35"/>
        <v>2166723</v>
      </c>
      <c r="I236" s="14">
        <f t="shared" si="35"/>
        <v>2036720</v>
      </c>
    </row>
    <row r="237" spans="1:9" ht="30.75">
      <c r="A237" s="127" t="s">
        <v>485</v>
      </c>
      <c r="B237" s="126" t="s">
        <v>306</v>
      </c>
      <c r="C237" s="127" t="s">
        <v>295</v>
      </c>
      <c r="D237" s="127" t="s">
        <v>272</v>
      </c>
      <c r="E237" s="127" t="s">
        <v>696</v>
      </c>
      <c r="F237" s="147" t="s">
        <v>582</v>
      </c>
      <c r="G237" s="14">
        <f t="shared" si="35"/>
        <v>2868964</v>
      </c>
      <c r="H237" s="14">
        <f t="shared" si="35"/>
        <v>2166723</v>
      </c>
      <c r="I237" s="14">
        <f t="shared" si="35"/>
        <v>2036720</v>
      </c>
    </row>
    <row r="238" spans="1:9" ht="15">
      <c r="A238" s="127" t="s">
        <v>486</v>
      </c>
      <c r="B238" s="156" t="s">
        <v>694</v>
      </c>
      <c r="C238" s="127" t="s">
        <v>295</v>
      </c>
      <c r="D238" s="127" t="s">
        <v>272</v>
      </c>
      <c r="E238" s="127" t="s">
        <v>696</v>
      </c>
      <c r="F238" s="147" t="s">
        <v>695</v>
      </c>
      <c r="G238" s="14">
        <f>2888964-20000</f>
        <v>2868964</v>
      </c>
      <c r="H238" s="14">
        <v>2166723</v>
      </c>
      <c r="I238" s="14">
        <v>2036720</v>
      </c>
    </row>
    <row r="239" spans="1:9" ht="93">
      <c r="A239" s="127" t="s">
        <v>487</v>
      </c>
      <c r="B239" s="145" t="s">
        <v>683</v>
      </c>
      <c r="C239" s="127" t="s">
        <v>295</v>
      </c>
      <c r="D239" s="127" t="s">
        <v>272</v>
      </c>
      <c r="E239" s="127" t="s">
        <v>93</v>
      </c>
      <c r="F239" s="127"/>
      <c r="G239" s="14">
        <f>G240+G242</f>
        <v>118500</v>
      </c>
      <c r="H239" s="14">
        <f>H240+H242</f>
        <v>118500</v>
      </c>
      <c r="I239" s="14">
        <f>I240+I242</f>
        <v>118500</v>
      </c>
    </row>
    <row r="240" spans="1:9" ht="46.5">
      <c r="A240" s="127" t="s">
        <v>488</v>
      </c>
      <c r="B240" s="126" t="s">
        <v>867</v>
      </c>
      <c r="C240" s="127" t="s">
        <v>295</v>
      </c>
      <c r="D240" s="127" t="s">
        <v>272</v>
      </c>
      <c r="E240" s="127" t="s">
        <v>93</v>
      </c>
      <c r="F240" s="127" t="s">
        <v>141</v>
      </c>
      <c r="G240" s="14">
        <f>G241</f>
        <v>68500</v>
      </c>
      <c r="H240" s="14">
        <f>H241</f>
        <v>68500</v>
      </c>
      <c r="I240" s="14">
        <f>I241</f>
        <v>68500</v>
      </c>
    </row>
    <row r="241" spans="1:9" ht="30.75">
      <c r="A241" s="127" t="s">
        <v>489</v>
      </c>
      <c r="B241" s="126" t="s">
        <v>362</v>
      </c>
      <c r="C241" s="127" t="s">
        <v>295</v>
      </c>
      <c r="D241" s="127" t="s">
        <v>272</v>
      </c>
      <c r="E241" s="127" t="s">
        <v>93</v>
      </c>
      <c r="F241" s="147" t="s">
        <v>667</v>
      </c>
      <c r="G241" s="14">
        <v>68500</v>
      </c>
      <c r="H241" s="14">
        <v>68500</v>
      </c>
      <c r="I241" s="14">
        <v>68500</v>
      </c>
    </row>
    <row r="242" spans="1:9" ht="30.75">
      <c r="A242" s="127" t="s">
        <v>490</v>
      </c>
      <c r="B242" s="126" t="s">
        <v>306</v>
      </c>
      <c r="C242" s="127" t="s">
        <v>295</v>
      </c>
      <c r="D242" s="127" t="s">
        <v>272</v>
      </c>
      <c r="E242" s="127" t="s">
        <v>93</v>
      </c>
      <c r="F242" s="127" t="s">
        <v>582</v>
      </c>
      <c r="G242" s="14">
        <f>G243</f>
        <v>50000</v>
      </c>
      <c r="H242" s="14">
        <f>H243</f>
        <v>50000</v>
      </c>
      <c r="I242" s="14">
        <f>I243</f>
        <v>50000</v>
      </c>
    </row>
    <row r="243" spans="1:9" ht="15">
      <c r="A243" s="127" t="s">
        <v>491</v>
      </c>
      <c r="B243" s="156" t="s">
        <v>694</v>
      </c>
      <c r="C243" s="127" t="s">
        <v>295</v>
      </c>
      <c r="D243" s="127" t="s">
        <v>272</v>
      </c>
      <c r="E243" s="127" t="s">
        <v>93</v>
      </c>
      <c r="F243" s="147" t="s">
        <v>695</v>
      </c>
      <c r="G243" s="14">
        <v>50000</v>
      </c>
      <c r="H243" s="14">
        <v>50000</v>
      </c>
      <c r="I243" s="14">
        <v>50000</v>
      </c>
    </row>
    <row r="244" spans="1:9" ht="93">
      <c r="A244" s="127" t="s">
        <v>492</v>
      </c>
      <c r="B244" s="145" t="s">
        <v>535</v>
      </c>
      <c r="C244" s="127" t="s">
        <v>295</v>
      </c>
      <c r="D244" s="127" t="s">
        <v>272</v>
      </c>
      <c r="E244" s="127" t="s">
        <v>868</v>
      </c>
      <c r="F244" s="127"/>
      <c r="G244" s="14">
        <f aca="true" t="shared" si="36" ref="G244:I245">G245</f>
        <v>333900</v>
      </c>
      <c r="H244" s="14">
        <f t="shared" si="36"/>
        <v>252100</v>
      </c>
      <c r="I244" s="14">
        <f t="shared" si="36"/>
        <v>252100</v>
      </c>
    </row>
    <row r="245" spans="1:9" ht="30.75">
      <c r="A245" s="127" t="s">
        <v>493</v>
      </c>
      <c r="B245" s="126" t="s">
        <v>306</v>
      </c>
      <c r="C245" s="127" t="s">
        <v>295</v>
      </c>
      <c r="D245" s="127" t="s">
        <v>272</v>
      </c>
      <c r="E245" s="127" t="s">
        <v>868</v>
      </c>
      <c r="F245" s="127" t="s">
        <v>582</v>
      </c>
      <c r="G245" s="14">
        <f t="shared" si="36"/>
        <v>333900</v>
      </c>
      <c r="H245" s="14">
        <f t="shared" si="36"/>
        <v>252100</v>
      </c>
      <c r="I245" s="14">
        <f t="shared" si="36"/>
        <v>252100</v>
      </c>
    </row>
    <row r="246" spans="1:9" ht="15">
      <c r="A246" s="127" t="s">
        <v>494</v>
      </c>
      <c r="B246" s="156" t="s">
        <v>694</v>
      </c>
      <c r="C246" s="127" t="s">
        <v>295</v>
      </c>
      <c r="D246" s="127" t="s">
        <v>272</v>
      </c>
      <c r="E246" s="127" t="s">
        <v>868</v>
      </c>
      <c r="F246" s="127" t="s">
        <v>695</v>
      </c>
      <c r="G246" s="14">
        <f>266900+67000</f>
        <v>333900</v>
      </c>
      <c r="H246" s="14">
        <f>201100+51000</f>
        <v>252100</v>
      </c>
      <c r="I246" s="14">
        <f>201100+51000</f>
        <v>252100</v>
      </c>
    </row>
    <row r="247" spans="1:9" ht="30.75">
      <c r="A247" s="127" t="s">
        <v>495</v>
      </c>
      <c r="B247" s="126" t="s">
        <v>685</v>
      </c>
      <c r="C247" s="127" t="s">
        <v>295</v>
      </c>
      <c r="D247" s="127" t="s">
        <v>272</v>
      </c>
      <c r="E247" s="127" t="s">
        <v>94</v>
      </c>
      <c r="F247" s="147"/>
      <c r="G247" s="14">
        <f>G248</f>
        <v>66000</v>
      </c>
      <c r="H247" s="14">
        <f>H248</f>
        <v>66000</v>
      </c>
      <c r="I247" s="14">
        <f>I248</f>
        <v>66000</v>
      </c>
    </row>
    <row r="248" spans="1:9" ht="78">
      <c r="A248" s="127" t="s">
        <v>496</v>
      </c>
      <c r="B248" s="145" t="s">
        <v>686</v>
      </c>
      <c r="C248" s="127" t="s">
        <v>295</v>
      </c>
      <c r="D248" s="127" t="s">
        <v>272</v>
      </c>
      <c r="E248" s="127" t="s">
        <v>95</v>
      </c>
      <c r="F248" s="147"/>
      <c r="G248" s="14">
        <f>G249+G251</f>
        <v>66000</v>
      </c>
      <c r="H248" s="14">
        <f>H249+H251</f>
        <v>66000</v>
      </c>
      <c r="I248" s="14">
        <f>I249+I251</f>
        <v>66000</v>
      </c>
    </row>
    <row r="249" spans="1:9" ht="46.5">
      <c r="A249" s="127" t="s">
        <v>497</v>
      </c>
      <c r="B249" s="126" t="s">
        <v>867</v>
      </c>
      <c r="C249" s="127" t="s">
        <v>295</v>
      </c>
      <c r="D249" s="127" t="s">
        <v>272</v>
      </c>
      <c r="E249" s="127" t="s">
        <v>95</v>
      </c>
      <c r="F249" s="127" t="s">
        <v>141</v>
      </c>
      <c r="G249" s="14">
        <f aca="true" t="shared" si="37" ref="G249:I251">G250</f>
        <v>15500</v>
      </c>
      <c r="H249" s="14">
        <f t="shared" si="37"/>
        <v>15500</v>
      </c>
      <c r="I249" s="14">
        <f t="shared" si="37"/>
        <v>15500</v>
      </c>
    </row>
    <row r="250" spans="1:9" ht="30.75">
      <c r="A250" s="127" t="s">
        <v>667</v>
      </c>
      <c r="B250" s="126" t="s">
        <v>362</v>
      </c>
      <c r="C250" s="127" t="s">
        <v>295</v>
      </c>
      <c r="D250" s="127" t="s">
        <v>272</v>
      </c>
      <c r="E250" s="127" t="s">
        <v>95</v>
      </c>
      <c r="F250" s="147" t="s">
        <v>667</v>
      </c>
      <c r="G250" s="14">
        <v>15500</v>
      </c>
      <c r="H250" s="14">
        <v>15500</v>
      </c>
      <c r="I250" s="14">
        <v>15500</v>
      </c>
    </row>
    <row r="251" spans="1:9" ht="30.75">
      <c r="A251" s="127" t="s">
        <v>498</v>
      </c>
      <c r="B251" s="126" t="s">
        <v>306</v>
      </c>
      <c r="C251" s="127" t="s">
        <v>295</v>
      </c>
      <c r="D251" s="127" t="s">
        <v>272</v>
      </c>
      <c r="E251" s="127" t="s">
        <v>95</v>
      </c>
      <c r="F251" s="127" t="s">
        <v>582</v>
      </c>
      <c r="G251" s="14">
        <f t="shared" si="37"/>
        <v>50500</v>
      </c>
      <c r="H251" s="14">
        <f t="shared" si="37"/>
        <v>50500</v>
      </c>
      <c r="I251" s="14">
        <f t="shared" si="37"/>
        <v>50500</v>
      </c>
    </row>
    <row r="252" spans="1:9" ht="15">
      <c r="A252" s="127" t="s">
        <v>499</v>
      </c>
      <c r="B252" s="126" t="s">
        <v>694</v>
      </c>
      <c r="C252" s="127" t="s">
        <v>295</v>
      </c>
      <c r="D252" s="127" t="s">
        <v>272</v>
      </c>
      <c r="E252" s="127" t="s">
        <v>95</v>
      </c>
      <c r="F252" s="147" t="s">
        <v>695</v>
      </c>
      <c r="G252" s="14">
        <v>50500</v>
      </c>
      <c r="H252" s="14">
        <v>50500</v>
      </c>
      <c r="I252" s="14">
        <v>50500</v>
      </c>
    </row>
    <row r="253" spans="1:9" ht="15">
      <c r="A253" s="127" t="s">
        <v>500</v>
      </c>
      <c r="B253" s="153" t="s">
        <v>563</v>
      </c>
      <c r="C253" s="127" t="s">
        <v>295</v>
      </c>
      <c r="D253" s="127" t="s">
        <v>13</v>
      </c>
      <c r="E253" s="127"/>
      <c r="F253" s="147"/>
      <c r="G253" s="14">
        <f>G254+G277</f>
        <v>110890126</v>
      </c>
      <c r="H253" s="14">
        <f>H254+H277</f>
        <v>109156446</v>
      </c>
      <c r="I253" s="14">
        <f>I254+I277</f>
        <v>110804626</v>
      </c>
    </row>
    <row r="254" spans="1:9" ht="15">
      <c r="A254" s="127" t="s">
        <v>501</v>
      </c>
      <c r="B254" s="145" t="s">
        <v>296</v>
      </c>
      <c r="C254" s="127" t="s">
        <v>295</v>
      </c>
      <c r="D254" s="127" t="s">
        <v>274</v>
      </c>
      <c r="E254" s="127"/>
      <c r="F254" s="127"/>
      <c r="G254" s="14">
        <f>G255</f>
        <v>73811965</v>
      </c>
      <c r="H254" s="14">
        <f>H255</f>
        <v>73431965</v>
      </c>
      <c r="I254" s="14">
        <f>I255</f>
        <v>73727465</v>
      </c>
    </row>
    <row r="255" spans="1:9" ht="30.75">
      <c r="A255" s="127" t="s">
        <v>502</v>
      </c>
      <c r="B255" s="145" t="s">
        <v>915</v>
      </c>
      <c r="C255" s="127" t="s">
        <v>295</v>
      </c>
      <c r="D255" s="127" t="s">
        <v>274</v>
      </c>
      <c r="E255" s="127" t="s">
        <v>61</v>
      </c>
      <c r="F255" s="127"/>
      <c r="G255" s="14">
        <f>G256+G266+G273</f>
        <v>73811965</v>
      </c>
      <c r="H255" s="14">
        <f>H256+H266+H273</f>
        <v>73431965</v>
      </c>
      <c r="I255" s="14">
        <f>I256+I266+I273</f>
        <v>73727465</v>
      </c>
    </row>
    <row r="256" spans="1:9" ht="15">
      <c r="A256" s="127" t="s">
        <v>503</v>
      </c>
      <c r="B256" s="145" t="s">
        <v>524</v>
      </c>
      <c r="C256" s="127" t="s">
        <v>295</v>
      </c>
      <c r="D256" s="127" t="s">
        <v>274</v>
      </c>
      <c r="E256" s="127" t="s">
        <v>96</v>
      </c>
      <c r="F256" s="127"/>
      <c r="G256" s="14">
        <f>G257+G263+G260</f>
        <v>21657255</v>
      </c>
      <c r="H256" s="14">
        <f>H257+H263+H260</f>
        <v>21257255</v>
      </c>
      <c r="I256" s="14">
        <f>I257+I263+I260</f>
        <v>21552755</v>
      </c>
    </row>
    <row r="257" spans="1:9" ht="78">
      <c r="A257" s="127" t="s">
        <v>504</v>
      </c>
      <c r="B257" s="126" t="s">
        <v>918</v>
      </c>
      <c r="C257" s="127" t="s">
        <v>295</v>
      </c>
      <c r="D257" s="127" t="s">
        <v>274</v>
      </c>
      <c r="E257" s="127" t="s">
        <v>97</v>
      </c>
      <c r="F257" s="127"/>
      <c r="G257" s="14">
        <f aca="true" t="shared" si="38" ref="G257:I264">G258</f>
        <v>20983655</v>
      </c>
      <c r="H257" s="14">
        <f t="shared" si="38"/>
        <v>20583655</v>
      </c>
      <c r="I257" s="14">
        <f t="shared" si="38"/>
        <v>21083655</v>
      </c>
    </row>
    <row r="258" spans="1:9" ht="30.75">
      <c r="A258" s="127" t="s">
        <v>714</v>
      </c>
      <c r="B258" s="126" t="s">
        <v>306</v>
      </c>
      <c r="C258" s="10" t="s">
        <v>295</v>
      </c>
      <c r="D258" s="127" t="s">
        <v>274</v>
      </c>
      <c r="E258" s="127" t="s">
        <v>97</v>
      </c>
      <c r="F258" s="127" t="s">
        <v>582</v>
      </c>
      <c r="G258" s="14">
        <f t="shared" si="38"/>
        <v>20983655</v>
      </c>
      <c r="H258" s="14">
        <f t="shared" si="38"/>
        <v>20583655</v>
      </c>
      <c r="I258" s="14">
        <f t="shared" si="38"/>
        <v>21083655</v>
      </c>
    </row>
    <row r="259" spans="1:9" ht="15">
      <c r="A259" s="127" t="s">
        <v>715</v>
      </c>
      <c r="B259" s="126" t="s">
        <v>307</v>
      </c>
      <c r="C259" s="10" t="s">
        <v>295</v>
      </c>
      <c r="D259" s="127" t="s">
        <v>274</v>
      </c>
      <c r="E259" s="127" t="s">
        <v>97</v>
      </c>
      <c r="F259" s="127" t="s">
        <v>583</v>
      </c>
      <c r="G259" s="14">
        <f>21083655-100000</f>
        <v>20983655</v>
      </c>
      <c r="H259" s="14">
        <f>21083655-500000</f>
        <v>20583655</v>
      </c>
      <c r="I259" s="14">
        <v>21083655</v>
      </c>
    </row>
    <row r="260" spans="1:9" ht="78">
      <c r="A260" s="127" t="s">
        <v>716</v>
      </c>
      <c r="B260" s="126" t="s">
        <v>1256</v>
      </c>
      <c r="C260" s="127" t="s">
        <v>295</v>
      </c>
      <c r="D260" s="127" t="s">
        <v>274</v>
      </c>
      <c r="E260" s="127" t="s">
        <v>1255</v>
      </c>
      <c r="F260" s="127"/>
      <c r="G260" s="14">
        <f t="shared" si="38"/>
        <v>288200</v>
      </c>
      <c r="H260" s="14">
        <f t="shared" si="38"/>
        <v>288200</v>
      </c>
      <c r="I260" s="14">
        <f t="shared" si="38"/>
        <v>83700</v>
      </c>
    </row>
    <row r="261" spans="1:9" ht="30.75">
      <c r="A261" s="127" t="s">
        <v>717</v>
      </c>
      <c r="B261" s="126" t="s">
        <v>306</v>
      </c>
      <c r="C261" s="10" t="s">
        <v>295</v>
      </c>
      <c r="D261" s="127" t="s">
        <v>274</v>
      </c>
      <c r="E261" s="127" t="s">
        <v>1255</v>
      </c>
      <c r="F261" s="127" t="s">
        <v>582</v>
      </c>
      <c r="G261" s="14">
        <f t="shared" si="38"/>
        <v>288200</v>
      </c>
      <c r="H261" s="14">
        <f t="shared" si="38"/>
        <v>288200</v>
      </c>
      <c r="I261" s="14">
        <f t="shared" si="38"/>
        <v>83700</v>
      </c>
    </row>
    <row r="262" spans="1:9" ht="15">
      <c r="A262" s="127" t="s">
        <v>718</v>
      </c>
      <c r="B262" s="126" t="s">
        <v>307</v>
      </c>
      <c r="C262" s="10" t="s">
        <v>295</v>
      </c>
      <c r="D262" s="127" t="s">
        <v>274</v>
      </c>
      <c r="E262" s="127" t="s">
        <v>1255</v>
      </c>
      <c r="F262" s="127" t="s">
        <v>583</v>
      </c>
      <c r="G262" s="14">
        <f>285300+2900</f>
        <v>288200</v>
      </c>
      <c r="H262" s="14">
        <f>285300+2900</f>
        <v>288200</v>
      </c>
      <c r="I262" s="14">
        <f>82800+900</f>
        <v>83700</v>
      </c>
    </row>
    <row r="263" spans="1:9" ht="78">
      <c r="A263" s="127" t="s">
        <v>719</v>
      </c>
      <c r="B263" s="126" t="s">
        <v>1009</v>
      </c>
      <c r="C263" s="127" t="s">
        <v>295</v>
      </c>
      <c r="D263" s="127" t="s">
        <v>274</v>
      </c>
      <c r="E263" s="127" t="s">
        <v>1008</v>
      </c>
      <c r="F263" s="127"/>
      <c r="G263" s="14">
        <f t="shared" si="38"/>
        <v>385400</v>
      </c>
      <c r="H263" s="14">
        <f t="shared" si="38"/>
        <v>385400</v>
      </c>
      <c r="I263" s="14">
        <f t="shared" si="38"/>
        <v>385400</v>
      </c>
    </row>
    <row r="264" spans="1:9" ht="30.75">
      <c r="A264" s="127" t="s">
        <v>720</v>
      </c>
      <c r="B264" s="126" t="s">
        <v>306</v>
      </c>
      <c r="C264" s="10" t="s">
        <v>295</v>
      </c>
      <c r="D264" s="127" t="s">
        <v>274</v>
      </c>
      <c r="E264" s="127" t="s">
        <v>1008</v>
      </c>
      <c r="F264" s="127" t="s">
        <v>582</v>
      </c>
      <c r="G264" s="14">
        <f t="shared" si="38"/>
        <v>385400</v>
      </c>
      <c r="H264" s="14">
        <f t="shared" si="38"/>
        <v>385400</v>
      </c>
      <c r="I264" s="14">
        <f t="shared" si="38"/>
        <v>385400</v>
      </c>
    </row>
    <row r="265" spans="1:9" ht="15">
      <c r="A265" s="127" t="s">
        <v>721</v>
      </c>
      <c r="B265" s="126" t="s">
        <v>307</v>
      </c>
      <c r="C265" s="10" t="s">
        <v>295</v>
      </c>
      <c r="D265" s="127" t="s">
        <v>274</v>
      </c>
      <c r="E265" s="127" t="s">
        <v>1008</v>
      </c>
      <c r="F265" s="127" t="s">
        <v>583</v>
      </c>
      <c r="G265" s="14">
        <f>295400+90000</f>
        <v>385400</v>
      </c>
      <c r="H265" s="14">
        <f>295400+90000</f>
        <v>385400</v>
      </c>
      <c r="I265" s="14">
        <f>295400+90000</f>
        <v>385400</v>
      </c>
    </row>
    <row r="266" spans="1:9" ht="30.75">
      <c r="A266" s="127" t="s">
        <v>722</v>
      </c>
      <c r="B266" s="28" t="s">
        <v>523</v>
      </c>
      <c r="C266" s="10" t="s">
        <v>295</v>
      </c>
      <c r="D266" s="127" t="s">
        <v>274</v>
      </c>
      <c r="E266" s="127" t="s">
        <v>98</v>
      </c>
      <c r="F266" s="127"/>
      <c r="G266" s="14">
        <f>G267+G270</f>
        <v>52134710</v>
      </c>
      <c r="H266" s="14">
        <f>H267+H270</f>
        <v>52154710</v>
      </c>
      <c r="I266" s="14">
        <f>I267+I270</f>
        <v>52154710</v>
      </c>
    </row>
    <row r="267" spans="1:9" ht="93">
      <c r="A267" s="127" t="s">
        <v>723</v>
      </c>
      <c r="B267" s="126" t="s">
        <v>919</v>
      </c>
      <c r="C267" s="10" t="s">
        <v>295</v>
      </c>
      <c r="D267" s="127" t="s">
        <v>274</v>
      </c>
      <c r="E267" s="127" t="s">
        <v>99</v>
      </c>
      <c r="F267" s="127"/>
      <c r="G267" s="14">
        <f aca="true" t="shared" si="39" ref="G267:I268">G268</f>
        <v>3036823</v>
      </c>
      <c r="H267" s="14">
        <f t="shared" si="39"/>
        <v>3056823</v>
      </c>
      <c r="I267" s="14">
        <f t="shared" si="39"/>
        <v>3056823</v>
      </c>
    </row>
    <row r="268" spans="1:9" ht="30.75">
      <c r="A268" s="127" t="s">
        <v>724</v>
      </c>
      <c r="B268" s="126" t="s">
        <v>306</v>
      </c>
      <c r="C268" s="10" t="s">
        <v>295</v>
      </c>
      <c r="D268" s="127" t="s">
        <v>274</v>
      </c>
      <c r="E268" s="127" t="s">
        <v>99</v>
      </c>
      <c r="F268" s="127" t="s">
        <v>582</v>
      </c>
      <c r="G268" s="14">
        <f t="shared" si="39"/>
        <v>3036823</v>
      </c>
      <c r="H268" s="14">
        <f t="shared" si="39"/>
        <v>3056823</v>
      </c>
      <c r="I268" s="14">
        <f t="shared" si="39"/>
        <v>3056823</v>
      </c>
    </row>
    <row r="269" spans="1:9" ht="15">
      <c r="A269" s="127" t="s">
        <v>1106</v>
      </c>
      <c r="B269" s="126" t="s">
        <v>307</v>
      </c>
      <c r="C269" s="10" t="s">
        <v>295</v>
      </c>
      <c r="D269" s="127" t="s">
        <v>274</v>
      </c>
      <c r="E269" s="127" t="s">
        <v>99</v>
      </c>
      <c r="F269" s="127" t="s">
        <v>583</v>
      </c>
      <c r="G269" s="14">
        <f>3056823-20000</f>
        <v>3036823</v>
      </c>
      <c r="H269" s="14">
        <v>3056823</v>
      </c>
      <c r="I269" s="14">
        <v>3056823</v>
      </c>
    </row>
    <row r="270" spans="1:9" ht="218.25">
      <c r="A270" s="127" t="s">
        <v>1107</v>
      </c>
      <c r="B270" s="28" t="s">
        <v>920</v>
      </c>
      <c r="C270" s="127" t="s">
        <v>295</v>
      </c>
      <c r="D270" s="127" t="s">
        <v>274</v>
      </c>
      <c r="E270" s="10" t="s">
        <v>747</v>
      </c>
      <c r="F270" s="127"/>
      <c r="G270" s="14">
        <f aca="true" t="shared" si="40" ref="G270:I271">G271</f>
        <v>49097887</v>
      </c>
      <c r="H270" s="14">
        <f t="shared" si="40"/>
        <v>49097887</v>
      </c>
      <c r="I270" s="14">
        <f t="shared" si="40"/>
        <v>49097887</v>
      </c>
    </row>
    <row r="271" spans="1:9" ht="30.75">
      <c r="A271" s="127" t="s">
        <v>1047</v>
      </c>
      <c r="B271" s="126" t="s">
        <v>306</v>
      </c>
      <c r="C271" s="127" t="s">
        <v>295</v>
      </c>
      <c r="D271" s="127" t="s">
        <v>274</v>
      </c>
      <c r="E271" s="10" t="s">
        <v>747</v>
      </c>
      <c r="F271" s="127" t="s">
        <v>582</v>
      </c>
      <c r="G271" s="14">
        <f t="shared" si="40"/>
        <v>49097887</v>
      </c>
      <c r="H271" s="14">
        <f t="shared" si="40"/>
        <v>49097887</v>
      </c>
      <c r="I271" s="14">
        <f t="shared" si="40"/>
        <v>49097887</v>
      </c>
    </row>
    <row r="272" spans="1:9" ht="15">
      <c r="A272" s="127" t="s">
        <v>1048</v>
      </c>
      <c r="B272" s="126" t="s">
        <v>307</v>
      </c>
      <c r="C272" s="127" t="s">
        <v>295</v>
      </c>
      <c r="D272" s="127" t="s">
        <v>274</v>
      </c>
      <c r="E272" s="10" t="s">
        <v>747</v>
      </c>
      <c r="F272" s="127" t="s">
        <v>583</v>
      </c>
      <c r="G272" s="14">
        <v>49097887</v>
      </c>
      <c r="H272" s="14">
        <v>49097887</v>
      </c>
      <c r="I272" s="14">
        <v>49097887</v>
      </c>
    </row>
    <row r="273" spans="1:9" ht="46.5">
      <c r="A273" s="127" t="s">
        <v>1049</v>
      </c>
      <c r="B273" s="126" t="s">
        <v>1234</v>
      </c>
      <c r="C273" s="10" t="s">
        <v>295</v>
      </c>
      <c r="D273" s="127" t="s">
        <v>274</v>
      </c>
      <c r="E273" s="127" t="s">
        <v>1233</v>
      </c>
      <c r="F273" s="127"/>
      <c r="G273" s="14">
        <f aca="true" t="shared" si="41" ref="G273:I275">G274</f>
        <v>20000</v>
      </c>
      <c r="H273" s="14">
        <f t="shared" si="41"/>
        <v>20000</v>
      </c>
      <c r="I273" s="14">
        <f t="shared" si="41"/>
        <v>20000</v>
      </c>
    </row>
    <row r="274" spans="1:9" ht="124.5">
      <c r="A274" s="127" t="s">
        <v>1050</v>
      </c>
      <c r="B274" s="126" t="s">
        <v>1235</v>
      </c>
      <c r="C274" s="10" t="s">
        <v>295</v>
      </c>
      <c r="D274" s="127" t="s">
        <v>274</v>
      </c>
      <c r="E274" s="127" t="s">
        <v>793</v>
      </c>
      <c r="F274" s="127"/>
      <c r="G274" s="14">
        <f t="shared" si="41"/>
        <v>20000</v>
      </c>
      <c r="H274" s="14">
        <f t="shared" si="41"/>
        <v>20000</v>
      </c>
      <c r="I274" s="14">
        <f t="shared" si="41"/>
        <v>20000</v>
      </c>
    </row>
    <row r="275" spans="1:9" ht="30.75">
      <c r="A275" s="127" t="s">
        <v>1209</v>
      </c>
      <c r="B275" s="126" t="s">
        <v>306</v>
      </c>
      <c r="C275" s="10" t="s">
        <v>295</v>
      </c>
      <c r="D275" s="127" t="s">
        <v>274</v>
      </c>
      <c r="E275" s="127" t="s">
        <v>793</v>
      </c>
      <c r="F275" s="127" t="s">
        <v>582</v>
      </c>
      <c r="G275" s="14">
        <f t="shared" si="41"/>
        <v>20000</v>
      </c>
      <c r="H275" s="14">
        <f t="shared" si="41"/>
        <v>20000</v>
      </c>
      <c r="I275" s="14">
        <f t="shared" si="41"/>
        <v>20000</v>
      </c>
    </row>
    <row r="276" spans="1:9" ht="15">
      <c r="A276" s="127" t="s">
        <v>1210</v>
      </c>
      <c r="B276" s="126" t="s">
        <v>307</v>
      </c>
      <c r="C276" s="10" t="s">
        <v>295</v>
      </c>
      <c r="D276" s="127" t="s">
        <v>274</v>
      </c>
      <c r="E276" s="127" t="s">
        <v>793</v>
      </c>
      <c r="F276" s="127" t="s">
        <v>583</v>
      </c>
      <c r="G276" s="14">
        <v>20000</v>
      </c>
      <c r="H276" s="14">
        <v>20000</v>
      </c>
      <c r="I276" s="14">
        <v>20000</v>
      </c>
    </row>
    <row r="277" spans="1:9" ht="30.75">
      <c r="A277" s="127" t="s">
        <v>1108</v>
      </c>
      <c r="B277" s="145" t="s">
        <v>564</v>
      </c>
      <c r="C277" s="127" t="s">
        <v>295</v>
      </c>
      <c r="D277" s="127" t="s">
        <v>359</v>
      </c>
      <c r="E277" s="127"/>
      <c r="F277" s="127"/>
      <c r="G277" s="14">
        <f aca="true" t="shared" si="42" ref="G277:I278">G278</f>
        <v>37078161</v>
      </c>
      <c r="H277" s="14">
        <f t="shared" si="42"/>
        <v>35724481</v>
      </c>
      <c r="I277" s="14">
        <f t="shared" si="42"/>
        <v>37077161</v>
      </c>
    </row>
    <row r="278" spans="1:9" ht="30.75">
      <c r="A278" s="127" t="s">
        <v>1109</v>
      </c>
      <c r="B278" s="145" t="s">
        <v>915</v>
      </c>
      <c r="C278" s="127" t="s">
        <v>295</v>
      </c>
      <c r="D278" s="127" t="s">
        <v>359</v>
      </c>
      <c r="E278" s="127" t="s">
        <v>61</v>
      </c>
      <c r="F278" s="127"/>
      <c r="G278" s="14">
        <f t="shared" si="42"/>
        <v>37078161</v>
      </c>
      <c r="H278" s="14">
        <f t="shared" si="42"/>
        <v>35724481</v>
      </c>
      <c r="I278" s="14">
        <f t="shared" si="42"/>
        <v>37077161</v>
      </c>
    </row>
    <row r="279" spans="1:9" ht="30.75">
      <c r="A279" s="127" t="s">
        <v>956</v>
      </c>
      <c r="B279" s="145" t="s">
        <v>698</v>
      </c>
      <c r="C279" s="127" t="s">
        <v>295</v>
      </c>
      <c r="D279" s="127" t="s">
        <v>359</v>
      </c>
      <c r="E279" s="127" t="s">
        <v>100</v>
      </c>
      <c r="F279" s="127"/>
      <c r="G279" s="14">
        <f>G280+G287</f>
        <v>37078161</v>
      </c>
      <c r="H279" s="14">
        <f>H280+H287</f>
        <v>35724481</v>
      </c>
      <c r="I279" s="14">
        <f>I280+I287</f>
        <v>37077161</v>
      </c>
    </row>
    <row r="280" spans="1:9" ht="93">
      <c r="A280" s="127" t="s">
        <v>957</v>
      </c>
      <c r="B280" s="128" t="s">
        <v>921</v>
      </c>
      <c r="C280" s="127" t="s">
        <v>295</v>
      </c>
      <c r="D280" s="127" t="s">
        <v>359</v>
      </c>
      <c r="E280" s="127" t="s">
        <v>101</v>
      </c>
      <c r="F280" s="127"/>
      <c r="G280" s="14">
        <f>G281+G283+G285</f>
        <v>4406256</v>
      </c>
      <c r="H280" s="14">
        <f>H281+H283+H285</f>
        <v>3956256</v>
      </c>
      <c r="I280" s="14">
        <f>I281+I283+I285</f>
        <v>4456256</v>
      </c>
    </row>
    <row r="281" spans="1:9" ht="78">
      <c r="A281" s="127" t="s">
        <v>958</v>
      </c>
      <c r="B281" s="126" t="s">
        <v>3</v>
      </c>
      <c r="C281" s="127" t="s">
        <v>295</v>
      </c>
      <c r="D281" s="127" t="s">
        <v>359</v>
      </c>
      <c r="E281" s="127" t="s">
        <v>101</v>
      </c>
      <c r="F281" s="127" t="s">
        <v>313</v>
      </c>
      <c r="G281" s="14">
        <f>G282</f>
        <v>3956600</v>
      </c>
      <c r="H281" s="14">
        <f>H282</f>
        <v>3456600</v>
      </c>
      <c r="I281" s="14">
        <f>I282</f>
        <v>3956600</v>
      </c>
    </row>
    <row r="282" spans="1:9" ht="30.75">
      <c r="A282" s="127" t="s">
        <v>959</v>
      </c>
      <c r="B282" s="126" t="s">
        <v>27</v>
      </c>
      <c r="C282" s="127" t="s">
        <v>295</v>
      </c>
      <c r="D282" s="127" t="s">
        <v>359</v>
      </c>
      <c r="E282" s="127" t="s">
        <v>101</v>
      </c>
      <c r="F282" s="127" t="s">
        <v>330</v>
      </c>
      <c r="G282" s="14">
        <v>3956600</v>
      </c>
      <c r="H282" s="14">
        <f>3956600-500000</f>
        <v>3456600</v>
      </c>
      <c r="I282" s="14">
        <v>3956600</v>
      </c>
    </row>
    <row r="283" spans="1:9" ht="46.5">
      <c r="A283" s="127" t="s">
        <v>960</v>
      </c>
      <c r="B283" s="126" t="s">
        <v>867</v>
      </c>
      <c r="C283" s="127" t="s">
        <v>295</v>
      </c>
      <c r="D283" s="127" t="s">
        <v>359</v>
      </c>
      <c r="E283" s="127" t="s">
        <v>101</v>
      </c>
      <c r="F283" s="127" t="s">
        <v>141</v>
      </c>
      <c r="G283" s="14">
        <f>G284</f>
        <v>445841</v>
      </c>
      <c r="H283" s="14">
        <f>H284</f>
        <v>495841</v>
      </c>
      <c r="I283" s="14">
        <f>I284</f>
        <v>495841</v>
      </c>
    </row>
    <row r="284" spans="1:9" ht="30.75">
      <c r="A284" s="127" t="s">
        <v>725</v>
      </c>
      <c r="B284" s="126" t="s">
        <v>362</v>
      </c>
      <c r="C284" s="127" t="s">
        <v>295</v>
      </c>
      <c r="D284" s="127" t="s">
        <v>359</v>
      </c>
      <c r="E284" s="127" t="s">
        <v>101</v>
      </c>
      <c r="F284" s="147" t="s">
        <v>667</v>
      </c>
      <c r="G284" s="14">
        <f>495841-50000</f>
        <v>445841</v>
      </c>
      <c r="H284" s="14">
        <v>495841</v>
      </c>
      <c r="I284" s="14">
        <v>495841</v>
      </c>
    </row>
    <row r="285" spans="1:9" ht="15">
      <c r="A285" s="127" t="s">
        <v>1051</v>
      </c>
      <c r="B285" s="126" t="s">
        <v>30</v>
      </c>
      <c r="C285" s="127" t="s">
        <v>295</v>
      </c>
      <c r="D285" s="127" t="s">
        <v>359</v>
      </c>
      <c r="E285" s="127" t="s">
        <v>101</v>
      </c>
      <c r="F285" s="10" t="s">
        <v>29</v>
      </c>
      <c r="G285" s="14">
        <f>G286</f>
        <v>3815</v>
      </c>
      <c r="H285" s="14">
        <f>H286</f>
        <v>3815</v>
      </c>
      <c r="I285" s="14">
        <f>I286</f>
        <v>3815</v>
      </c>
    </row>
    <row r="286" spans="1:9" ht="15">
      <c r="A286" s="127" t="s">
        <v>1052</v>
      </c>
      <c r="B286" s="126" t="s">
        <v>31</v>
      </c>
      <c r="C286" s="127" t="s">
        <v>295</v>
      </c>
      <c r="D286" s="127" t="s">
        <v>359</v>
      </c>
      <c r="E286" s="127" t="s">
        <v>101</v>
      </c>
      <c r="F286" s="10" t="s">
        <v>28</v>
      </c>
      <c r="G286" s="14">
        <v>3815</v>
      </c>
      <c r="H286" s="14">
        <v>3815</v>
      </c>
      <c r="I286" s="14">
        <v>3815</v>
      </c>
    </row>
    <row r="287" spans="1:9" ht="93">
      <c r="A287" s="127" t="s">
        <v>1053</v>
      </c>
      <c r="B287" s="126" t="s">
        <v>922</v>
      </c>
      <c r="C287" s="127" t="s">
        <v>295</v>
      </c>
      <c r="D287" s="127" t="s">
        <v>359</v>
      </c>
      <c r="E287" s="127" t="s">
        <v>102</v>
      </c>
      <c r="F287" s="127"/>
      <c r="G287" s="14">
        <f>G288+G290+G294+G292</f>
        <v>32671905</v>
      </c>
      <c r="H287" s="14">
        <f>H288+H290+H294+H292</f>
        <v>31768225</v>
      </c>
      <c r="I287" s="14">
        <f>I288+I290+I294+I292</f>
        <v>32620905</v>
      </c>
    </row>
    <row r="288" spans="1:9" ht="78">
      <c r="A288" s="127" t="s">
        <v>726</v>
      </c>
      <c r="B288" s="126" t="s">
        <v>3</v>
      </c>
      <c r="C288" s="127" t="s">
        <v>295</v>
      </c>
      <c r="D288" s="127" t="s">
        <v>359</v>
      </c>
      <c r="E288" s="127" t="s">
        <v>102</v>
      </c>
      <c r="F288" s="127" t="s">
        <v>313</v>
      </c>
      <c r="G288" s="14">
        <f>G289</f>
        <v>31218152</v>
      </c>
      <c r="H288" s="14">
        <f>H289</f>
        <v>30405472</v>
      </c>
      <c r="I288" s="14">
        <f>I289</f>
        <v>31258152</v>
      </c>
    </row>
    <row r="289" spans="1:9" ht="15">
      <c r="A289" s="127" t="s">
        <v>727</v>
      </c>
      <c r="B289" s="126" t="s">
        <v>4</v>
      </c>
      <c r="C289" s="127" t="s">
        <v>295</v>
      </c>
      <c r="D289" s="127" t="s">
        <v>359</v>
      </c>
      <c r="E289" s="127" t="s">
        <v>102</v>
      </c>
      <c r="F289" s="127" t="s">
        <v>322</v>
      </c>
      <c r="G289" s="14">
        <f>31258152-40000</f>
        <v>31218152</v>
      </c>
      <c r="H289" s="14">
        <f>31258152-852680</f>
        <v>30405472</v>
      </c>
      <c r="I289" s="14">
        <v>31258152</v>
      </c>
    </row>
    <row r="290" spans="1:9" ht="46.5">
      <c r="A290" s="127" t="s">
        <v>728</v>
      </c>
      <c r="B290" s="126" t="s">
        <v>867</v>
      </c>
      <c r="C290" s="127" t="s">
        <v>295</v>
      </c>
      <c r="D290" s="127" t="s">
        <v>359</v>
      </c>
      <c r="E290" s="127" t="s">
        <v>102</v>
      </c>
      <c r="F290" s="127" t="s">
        <v>141</v>
      </c>
      <c r="G290" s="14">
        <f>G291</f>
        <v>1308938</v>
      </c>
      <c r="H290" s="14">
        <f>H291</f>
        <v>1358938</v>
      </c>
      <c r="I290" s="14">
        <f>I291</f>
        <v>1358938</v>
      </c>
    </row>
    <row r="291" spans="1:9" ht="30.75">
      <c r="A291" s="127" t="s">
        <v>729</v>
      </c>
      <c r="B291" s="126" t="s">
        <v>362</v>
      </c>
      <c r="C291" s="127" t="s">
        <v>295</v>
      </c>
      <c r="D291" s="127" t="s">
        <v>359</v>
      </c>
      <c r="E291" s="127" t="s">
        <v>102</v>
      </c>
      <c r="F291" s="127" t="s">
        <v>667</v>
      </c>
      <c r="G291" s="14">
        <f>1358938-50000</f>
        <v>1308938</v>
      </c>
      <c r="H291" s="14">
        <v>1358938</v>
      </c>
      <c r="I291" s="14">
        <v>1358938</v>
      </c>
    </row>
    <row r="292" spans="1:9" ht="15">
      <c r="A292" s="127" t="s">
        <v>1400</v>
      </c>
      <c r="B292" s="126" t="s">
        <v>35</v>
      </c>
      <c r="C292" s="127" t="s">
        <v>295</v>
      </c>
      <c r="D292" s="127" t="s">
        <v>359</v>
      </c>
      <c r="E292" s="127" t="s">
        <v>102</v>
      </c>
      <c r="F292" s="127" t="s">
        <v>149</v>
      </c>
      <c r="G292" s="14">
        <f>G293</f>
        <v>45000</v>
      </c>
      <c r="H292" s="14">
        <f>H293</f>
        <v>0</v>
      </c>
      <c r="I292" s="14">
        <f>I293</f>
        <v>0</v>
      </c>
    </row>
    <row r="293" spans="1:9" ht="30.75">
      <c r="A293" s="127" t="s">
        <v>1401</v>
      </c>
      <c r="B293" s="126" t="s">
        <v>305</v>
      </c>
      <c r="C293" s="127" t="s">
        <v>295</v>
      </c>
      <c r="D293" s="127" t="s">
        <v>359</v>
      </c>
      <c r="E293" s="127" t="s">
        <v>102</v>
      </c>
      <c r="F293" s="127" t="s">
        <v>150</v>
      </c>
      <c r="G293" s="14">
        <v>45000</v>
      </c>
      <c r="H293" s="14">
        <v>0</v>
      </c>
      <c r="I293" s="14">
        <v>0</v>
      </c>
    </row>
    <row r="294" spans="1:9" ht="15">
      <c r="A294" s="127" t="s">
        <v>1402</v>
      </c>
      <c r="B294" s="126" t="s">
        <v>30</v>
      </c>
      <c r="C294" s="127" t="s">
        <v>295</v>
      </c>
      <c r="D294" s="127" t="s">
        <v>359</v>
      </c>
      <c r="E294" s="127" t="s">
        <v>102</v>
      </c>
      <c r="F294" s="127" t="s">
        <v>29</v>
      </c>
      <c r="G294" s="14">
        <f>G295</f>
        <v>99815</v>
      </c>
      <c r="H294" s="14">
        <f>H295</f>
        <v>3815</v>
      </c>
      <c r="I294" s="14">
        <f>I295</f>
        <v>3815</v>
      </c>
    </row>
    <row r="295" spans="1:9" ht="15">
      <c r="A295" s="127" t="s">
        <v>1054</v>
      </c>
      <c r="B295" s="126" t="s">
        <v>31</v>
      </c>
      <c r="C295" s="127" t="s">
        <v>295</v>
      </c>
      <c r="D295" s="127" t="s">
        <v>359</v>
      </c>
      <c r="E295" s="127" t="s">
        <v>102</v>
      </c>
      <c r="F295" s="127" t="s">
        <v>28</v>
      </c>
      <c r="G295" s="14">
        <v>99815</v>
      </c>
      <c r="H295" s="14">
        <v>3815</v>
      </c>
      <c r="I295" s="14">
        <v>3815</v>
      </c>
    </row>
    <row r="296" spans="1:9" ht="15">
      <c r="A296" s="127" t="s">
        <v>1055</v>
      </c>
      <c r="B296" s="145" t="s">
        <v>262</v>
      </c>
      <c r="C296" s="127" t="s">
        <v>295</v>
      </c>
      <c r="D296" s="127" t="s">
        <v>15</v>
      </c>
      <c r="E296" s="127"/>
      <c r="F296" s="127"/>
      <c r="G296" s="14">
        <f aca="true" t="shared" si="43" ref="G296:I297">G297</f>
        <v>5777146</v>
      </c>
      <c r="H296" s="14">
        <f t="shared" si="43"/>
        <v>5775146</v>
      </c>
      <c r="I296" s="14">
        <f t="shared" si="43"/>
        <v>5775146</v>
      </c>
    </row>
    <row r="297" spans="1:9" ht="15">
      <c r="A297" s="127" t="s">
        <v>1056</v>
      </c>
      <c r="B297" s="145" t="s">
        <v>366</v>
      </c>
      <c r="C297" s="127" t="s">
        <v>295</v>
      </c>
      <c r="D297" s="127" t="s">
        <v>361</v>
      </c>
      <c r="E297" s="127"/>
      <c r="F297" s="127"/>
      <c r="G297" s="14">
        <f t="shared" si="43"/>
        <v>5777146</v>
      </c>
      <c r="H297" s="14">
        <f t="shared" si="43"/>
        <v>5775146</v>
      </c>
      <c r="I297" s="14">
        <f t="shared" si="43"/>
        <v>5775146</v>
      </c>
    </row>
    <row r="298" spans="1:9" ht="30.75">
      <c r="A298" s="127" t="s">
        <v>1057</v>
      </c>
      <c r="B298" s="145" t="s">
        <v>261</v>
      </c>
      <c r="C298" s="127" t="s">
        <v>295</v>
      </c>
      <c r="D298" s="127" t="s">
        <v>361</v>
      </c>
      <c r="E298" s="127" t="s">
        <v>103</v>
      </c>
      <c r="F298" s="127"/>
      <c r="G298" s="14">
        <f>G299+G306</f>
        <v>5777146</v>
      </c>
      <c r="H298" s="14">
        <f>H299+H306</f>
        <v>5775146</v>
      </c>
      <c r="I298" s="14">
        <f>I299+I306</f>
        <v>5775146</v>
      </c>
    </row>
    <row r="299" spans="1:9" ht="30.75">
      <c r="A299" s="127" t="s">
        <v>1058</v>
      </c>
      <c r="B299" s="145" t="s">
        <v>882</v>
      </c>
      <c r="C299" s="127" t="s">
        <v>295</v>
      </c>
      <c r="D299" s="127" t="s">
        <v>361</v>
      </c>
      <c r="E299" s="127" t="s">
        <v>883</v>
      </c>
      <c r="F299" s="127"/>
      <c r="G299" s="14">
        <f>G303+G300</f>
        <v>2032000</v>
      </c>
      <c r="H299" s="14">
        <f>H303+H300</f>
        <v>2010000</v>
      </c>
      <c r="I299" s="14">
        <f>I303+I300</f>
        <v>2010000</v>
      </c>
    </row>
    <row r="300" spans="1:9" ht="124.5">
      <c r="A300" s="127" t="s">
        <v>1059</v>
      </c>
      <c r="B300" s="126" t="s">
        <v>914</v>
      </c>
      <c r="C300" s="10" t="s">
        <v>295</v>
      </c>
      <c r="D300" s="10" t="s">
        <v>361</v>
      </c>
      <c r="E300" s="127" t="s">
        <v>913</v>
      </c>
      <c r="F300" s="127"/>
      <c r="G300" s="14">
        <f aca="true" t="shared" si="44" ref="G300:I301">G301</f>
        <v>958000</v>
      </c>
      <c r="H300" s="14">
        <f t="shared" si="44"/>
        <v>936000</v>
      </c>
      <c r="I300" s="14">
        <f t="shared" si="44"/>
        <v>936000</v>
      </c>
    </row>
    <row r="301" spans="1:9" ht="30.75">
      <c r="A301" s="127" t="s">
        <v>1060</v>
      </c>
      <c r="B301" s="126" t="s">
        <v>306</v>
      </c>
      <c r="C301" s="10" t="s">
        <v>295</v>
      </c>
      <c r="D301" s="10" t="s">
        <v>361</v>
      </c>
      <c r="E301" s="127" t="s">
        <v>913</v>
      </c>
      <c r="F301" s="127" t="s">
        <v>582</v>
      </c>
      <c r="G301" s="14">
        <f t="shared" si="44"/>
        <v>958000</v>
      </c>
      <c r="H301" s="14">
        <f t="shared" si="44"/>
        <v>936000</v>
      </c>
      <c r="I301" s="14">
        <f t="shared" si="44"/>
        <v>936000</v>
      </c>
    </row>
    <row r="302" spans="1:9" ht="15">
      <c r="A302" s="127" t="s">
        <v>1061</v>
      </c>
      <c r="B302" s="126" t="s">
        <v>307</v>
      </c>
      <c r="C302" s="10" t="s">
        <v>295</v>
      </c>
      <c r="D302" s="10" t="s">
        <v>361</v>
      </c>
      <c r="E302" s="127" t="s">
        <v>913</v>
      </c>
      <c r="F302" s="127" t="s">
        <v>583</v>
      </c>
      <c r="G302" s="14">
        <f>936000+22000</f>
        <v>958000</v>
      </c>
      <c r="H302" s="14">
        <v>936000</v>
      </c>
      <c r="I302" s="14">
        <v>936000</v>
      </c>
    </row>
    <row r="303" spans="1:9" ht="108.75">
      <c r="A303" s="127" t="s">
        <v>160</v>
      </c>
      <c r="B303" s="128" t="s">
        <v>887</v>
      </c>
      <c r="C303" s="127" t="s">
        <v>295</v>
      </c>
      <c r="D303" s="127" t="s">
        <v>361</v>
      </c>
      <c r="E303" s="127" t="s">
        <v>886</v>
      </c>
      <c r="F303" s="127"/>
      <c r="G303" s="14">
        <f aca="true" t="shared" si="45" ref="G303:I304">G304</f>
        <v>1074000</v>
      </c>
      <c r="H303" s="14">
        <f t="shared" si="45"/>
        <v>1074000</v>
      </c>
      <c r="I303" s="14">
        <f t="shared" si="45"/>
        <v>1074000</v>
      </c>
    </row>
    <row r="304" spans="1:9" ht="46.5">
      <c r="A304" s="127" t="s">
        <v>161</v>
      </c>
      <c r="B304" s="126" t="s">
        <v>867</v>
      </c>
      <c r="C304" s="127" t="s">
        <v>295</v>
      </c>
      <c r="D304" s="127" t="s">
        <v>361</v>
      </c>
      <c r="E304" s="127" t="s">
        <v>886</v>
      </c>
      <c r="F304" s="127" t="s">
        <v>141</v>
      </c>
      <c r="G304" s="14">
        <f t="shared" si="45"/>
        <v>1074000</v>
      </c>
      <c r="H304" s="14">
        <f t="shared" si="45"/>
        <v>1074000</v>
      </c>
      <c r="I304" s="14">
        <f t="shared" si="45"/>
        <v>1074000</v>
      </c>
    </row>
    <row r="305" spans="1:9" ht="30.75">
      <c r="A305" s="127" t="s">
        <v>162</v>
      </c>
      <c r="B305" s="126" t="s">
        <v>362</v>
      </c>
      <c r="C305" s="127" t="s">
        <v>295</v>
      </c>
      <c r="D305" s="127" t="s">
        <v>361</v>
      </c>
      <c r="E305" s="127" t="s">
        <v>886</v>
      </c>
      <c r="F305" s="147" t="s">
        <v>667</v>
      </c>
      <c r="G305" s="14">
        <v>1074000</v>
      </c>
      <c r="H305" s="14">
        <v>1074000</v>
      </c>
      <c r="I305" s="14">
        <v>1074000</v>
      </c>
    </row>
    <row r="306" spans="1:9" ht="30.75">
      <c r="A306" s="127" t="s">
        <v>163</v>
      </c>
      <c r="B306" s="126" t="s">
        <v>924</v>
      </c>
      <c r="C306" s="127" t="s">
        <v>295</v>
      </c>
      <c r="D306" s="127" t="s">
        <v>361</v>
      </c>
      <c r="E306" s="127" t="s">
        <v>884</v>
      </c>
      <c r="F306" s="147"/>
      <c r="G306" s="14">
        <f>G307</f>
        <v>3745146</v>
      </c>
      <c r="H306" s="14">
        <f>H307</f>
        <v>3765146</v>
      </c>
      <c r="I306" s="14">
        <f>I307</f>
        <v>3765146</v>
      </c>
    </row>
    <row r="307" spans="1:9" ht="108.75">
      <c r="A307" s="127" t="s">
        <v>1062</v>
      </c>
      <c r="B307" s="126" t="s">
        <v>925</v>
      </c>
      <c r="C307" s="127" t="s">
        <v>295</v>
      </c>
      <c r="D307" s="127" t="s">
        <v>361</v>
      </c>
      <c r="E307" s="127" t="s">
        <v>885</v>
      </c>
      <c r="F307" s="147"/>
      <c r="G307" s="14">
        <f aca="true" t="shared" si="46" ref="G307:I308">G308</f>
        <v>3745146</v>
      </c>
      <c r="H307" s="14">
        <f t="shared" si="46"/>
        <v>3765146</v>
      </c>
      <c r="I307" s="14">
        <f t="shared" si="46"/>
        <v>3765146</v>
      </c>
    </row>
    <row r="308" spans="1:9" ht="30.75">
      <c r="A308" s="127" t="s">
        <v>1063</v>
      </c>
      <c r="B308" s="126" t="s">
        <v>306</v>
      </c>
      <c r="C308" s="127" t="s">
        <v>295</v>
      </c>
      <c r="D308" s="127" t="s">
        <v>361</v>
      </c>
      <c r="E308" s="127" t="s">
        <v>885</v>
      </c>
      <c r="F308" s="147" t="s">
        <v>582</v>
      </c>
      <c r="G308" s="14">
        <f t="shared" si="46"/>
        <v>3745146</v>
      </c>
      <c r="H308" s="14">
        <f t="shared" si="46"/>
        <v>3765146</v>
      </c>
      <c r="I308" s="14">
        <f t="shared" si="46"/>
        <v>3765146</v>
      </c>
    </row>
    <row r="309" spans="1:9" ht="15">
      <c r="A309" s="127" t="s">
        <v>1064</v>
      </c>
      <c r="B309" s="126" t="s">
        <v>307</v>
      </c>
      <c r="C309" s="127" t="s">
        <v>295</v>
      </c>
      <c r="D309" s="127" t="s">
        <v>361</v>
      </c>
      <c r="E309" s="127" t="s">
        <v>885</v>
      </c>
      <c r="F309" s="147" t="s">
        <v>583</v>
      </c>
      <c r="G309" s="14">
        <f>3765146-20000</f>
        <v>3745146</v>
      </c>
      <c r="H309" s="14">
        <v>3765146</v>
      </c>
      <c r="I309" s="14">
        <v>3765146</v>
      </c>
    </row>
    <row r="310" spans="1:9" ht="30.75">
      <c r="A310" s="127" t="s">
        <v>149</v>
      </c>
      <c r="B310" s="157" t="s">
        <v>598</v>
      </c>
      <c r="C310" s="143" t="s">
        <v>735</v>
      </c>
      <c r="D310" s="127"/>
      <c r="E310" s="127"/>
      <c r="F310" s="127"/>
      <c r="G310" s="144">
        <f>G311+G421</f>
        <v>452191331</v>
      </c>
      <c r="H310" s="144">
        <f>H311+H421</f>
        <v>427516291</v>
      </c>
      <c r="I310" s="144">
        <f>I311+I421</f>
        <v>414065534</v>
      </c>
    </row>
    <row r="311" spans="1:9" ht="15">
      <c r="A311" s="127" t="s">
        <v>164</v>
      </c>
      <c r="B311" s="58" t="s">
        <v>425</v>
      </c>
      <c r="C311" s="127" t="s">
        <v>735</v>
      </c>
      <c r="D311" s="127" t="s">
        <v>12</v>
      </c>
      <c r="E311" s="127"/>
      <c r="F311" s="127"/>
      <c r="G311" s="14">
        <f>G312+G324+G375+G348</f>
        <v>438678531</v>
      </c>
      <c r="H311" s="14">
        <f>H312+H324+H375+H348</f>
        <v>413953791</v>
      </c>
      <c r="I311" s="14">
        <f>I312+I324+I375+I348</f>
        <v>403853634</v>
      </c>
    </row>
    <row r="312" spans="1:9" ht="15">
      <c r="A312" s="127" t="s">
        <v>165</v>
      </c>
      <c r="B312" s="145" t="s">
        <v>308</v>
      </c>
      <c r="C312" s="127" t="s">
        <v>735</v>
      </c>
      <c r="D312" s="127" t="s">
        <v>270</v>
      </c>
      <c r="E312" s="127"/>
      <c r="F312" s="127"/>
      <c r="G312" s="14">
        <f aca="true" t="shared" si="47" ref="G312:I313">G313</f>
        <v>109634900</v>
      </c>
      <c r="H312" s="14">
        <f t="shared" si="47"/>
        <v>105684900</v>
      </c>
      <c r="I312" s="14">
        <f t="shared" si="47"/>
        <v>102584900</v>
      </c>
    </row>
    <row r="313" spans="1:9" ht="30.75">
      <c r="A313" s="127" t="s">
        <v>166</v>
      </c>
      <c r="B313" s="145" t="s">
        <v>17</v>
      </c>
      <c r="C313" s="127" t="s">
        <v>735</v>
      </c>
      <c r="D313" s="127" t="s">
        <v>270</v>
      </c>
      <c r="E313" s="127" t="s">
        <v>89</v>
      </c>
      <c r="F313" s="127"/>
      <c r="G313" s="14">
        <f t="shared" si="47"/>
        <v>109634900</v>
      </c>
      <c r="H313" s="14">
        <f t="shared" si="47"/>
        <v>105684900</v>
      </c>
      <c r="I313" s="14">
        <f t="shared" si="47"/>
        <v>102584900</v>
      </c>
    </row>
    <row r="314" spans="1:9" ht="15">
      <c r="A314" s="127" t="s">
        <v>167</v>
      </c>
      <c r="B314" s="28" t="s">
        <v>34</v>
      </c>
      <c r="C314" s="127" t="s">
        <v>735</v>
      </c>
      <c r="D314" s="127" t="s">
        <v>270</v>
      </c>
      <c r="E314" s="127" t="s">
        <v>104</v>
      </c>
      <c r="F314" s="127"/>
      <c r="G314" s="14">
        <f>G321+G318+G315</f>
        <v>109634900</v>
      </c>
      <c r="H314" s="14">
        <f>H321+H318+H315</f>
        <v>105684900</v>
      </c>
      <c r="I314" s="14">
        <f>I321+I318+I315</f>
        <v>102584900</v>
      </c>
    </row>
    <row r="315" spans="1:9" ht="280.5">
      <c r="A315" s="127" t="s">
        <v>168</v>
      </c>
      <c r="B315" s="126" t="s">
        <v>1279</v>
      </c>
      <c r="C315" s="127" t="s">
        <v>735</v>
      </c>
      <c r="D315" s="127" t="s">
        <v>270</v>
      </c>
      <c r="E315" s="127" t="s">
        <v>536</v>
      </c>
      <c r="F315" s="127"/>
      <c r="G315" s="14">
        <f aca="true" t="shared" si="48" ref="G315:I316">G316</f>
        <v>24760900</v>
      </c>
      <c r="H315" s="14">
        <f t="shared" si="48"/>
        <v>24760900</v>
      </c>
      <c r="I315" s="14">
        <f t="shared" si="48"/>
        <v>24760900</v>
      </c>
    </row>
    <row r="316" spans="1:9" ht="30.75">
      <c r="A316" s="127" t="s">
        <v>169</v>
      </c>
      <c r="B316" s="126" t="s">
        <v>306</v>
      </c>
      <c r="C316" s="127" t="s">
        <v>735</v>
      </c>
      <c r="D316" s="127" t="s">
        <v>270</v>
      </c>
      <c r="E316" s="127" t="s">
        <v>536</v>
      </c>
      <c r="F316" s="127" t="s">
        <v>582</v>
      </c>
      <c r="G316" s="14">
        <f t="shared" si="48"/>
        <v>24760900</v>
      </c>
      <c r="H316" s="14">
        <f t="shared" si="48"/>
        <v>24760900</v>
      </c>
      <c r="I316" s="14">
        <f t="shared" si="48"/>
        <v>24760900</v>
      </c>
    </row>
    <row r="317" spans="1:9" ht="15">
      <c r="A317" s="127" t="s">
        <v>170</v>
      </c>
      <c r="B317" s="126" t="s">
        <v>307</v>
      </c>
      <c r="C317" s="127" t="s">
        <v>735</v>
      </c>
      <c r="D317" s="127" t="s">
        <v>270</v>
      </c>
      <c r="E317" s="127" t="s">
        <v>536</v>
      </c>
      <c r="F317" s="127" t="s">
        <v>583</v>
      </c>
      <c r="G317" s="14">
        <v>24760900</v>
      </c>
      <c r="H317" s="14">
        <v>24760900</v>
      </c>
      <c r="I317" s="14">
        <v>24760900</v>
      </c>
    </row>
    <row r="318" spans="1:9" ht="280.5">
      <c r="A318" s="127" t="s">
        <v>171</v>
      </c>
      <c r="B318" s="126" t="s">
        <v>1280</v>
      </c>
      <c r="C318" s="254" t="s">
        <v>735</v>
      </c>
      <c r="D318" s="147" t="s">
        <v>270</v>
      </c>
      <c r="E318" s="147" t="s">
        <v>105</v>
      </c>
      <c r="F318" s="147"/>
      <c r="G318" s="14">
        <f aca="true" t="shared" si="49" ref="G318:I319">G319</f>
        <v>30352000</v>
      </c>
      <c r="H318" s="14">
        <f t="shared" si="49"/>
        <v>30352000</v>
      </c>
      <c r="I318" s="14">
        <f t="shared" si="49"/>
        <v>30352000</v>
      </c>
    </row>
    <row r="319" spans="1:9" ht="30.75">
      <c r="A319" s="127" t="s">
        <v>172</v>
      </c>
      <c r="B319" s="126" t="s">
        <v>306</v>
      </c>
      <c r="C319" s="254" t="s">
        <v>735</v>
      </c>
      <c r="D319" s="147" t="s">
        <v>270</v>
      </c>
      <c r="E319" s="147" t="s">
        <v>105</v>
      </c>
      <c r="F319" s="147" t="s">
        <v>582</v>
      </c>
      <c r="G319" s="14">
        <f t="shared" si="49"/>
        <v>30352000</v>
      </c>
      <c r="H319" s="14">
        <f t="shared" si="49"/>
        <v>30352000</v>
      </c>
      <c r="I319" s="14">
        <f t="shared" si="49"/>
        <v>30352000</v>
      </c>
    </row>
    <row r="320" spans="1:9" ht="15">
      <c r="A320" s="127" t="s">
        <v>587</v>
      </c>
      <c r="B320" s="126" t="s">
        <v>307</v>
      </c>
      <c r="C320" s="254" t="s">
        <v>735</v>
      </c>
      <c r="D320" s="147" t="s">
        <v>270</v>
      </c>
      <c r="E320" s="147" t="s">
        <v>105</v>
      </c>
      <c r="F320" s="147" t="s">
        <v>583</v>
      </c>
      <c r="G320" s="14">
        <v>30352000</v>
      </c>
      <c r="H320" s="14">
        <v>30352000</v>
      </c>
      <c r="I320" s="14">
        <v>30352000</v>
      </c>
    </row>
    <row r="321" spans="1:9" ht="78">
      <c r="A321" s="127" t="s">
        <v>1110</v>
      </c>
      <c r="B321" s="126" t="s">
        <v>520</v>
      </c>
      <c r="C321" s="127" t="s">
        <v>735</v>
      </c>
      <c r="D321" s="127" t="s">
        <v>270</v>
      </c>
      <c r="E321" s="127" t="s">
        <v>106</v>
      </c>
      <c r="F321" s="127"/>
      <c r="G321" s="14">
        <f aca="true" t="shared" si="50" ref="G321:I322">G322</f>
        <v>54522000</v>
      </c>
      <c r="H321" s="14">
        <f t="shared" si="50"/>
        <v>50572000</v>
      </c>
      <c r="I321" s="14">
        <f t="shared" si="50"/>
        <v>47472000</v>
      </c>
    </row>
    <row r="322" spans="1:9" ht="30.75">
      <c r="A322" s="127" t="s">
        <v>1111</v>
      </c>
      <c r="B322" s="126" t="s">
        <v>306</v>
      </c>
      <c r="C322" s="127" t="s">
        <v>735</v>
      </c>
      <c r="D322" s="127" t="s">
        <v>270</v>
      </c>
      <c r="E322" s="127" t="s">
        <v>106</v>
      </c>
      <c r="F322" s="127" t="s">
        <v>582</v>
      </c>
      <c r="G322" s="14">
        <f t="shared" si="50"/>
        <v>54522000</v>
      </c>
      <c r="H322" s="14">
        <f t="shared" si="50"/>
        <v>50572000</v>
      </c>
      <c r="I322" s="14">
        <f t="shared" si="50"/>
        <v>47472000</v>
      </c>
    </row>
    <row r="323" spans="1:9" ht="15">
      <c r="A323" s="127" t="s">
        <v>173</v>
      </c>
      <c r="B323" s="126" t="s">
        <v>307</v>
      </c>
      <c r="C323" s="127" t="s">
        <v>735</v>
      </c>
      <c r="D323" s="127" t="s">
        <v>270</v>
      </c>
      <c r="E323" s="127" t="s">
        <v>106</v>
      </c>
      <c r="F323" s="127" t="s">
        <v>583</v>
      </c>
      <c r="G323" s="14">
        <f>54572000-50000</f>
        <v>54522000</v>
      </c>
      <c r="H323" s="14">
        <f>54572000-2000000-2000000</f>
        <v>50572000</v>
      </c>
      <c r="I323" s="14">
        <f>54572000-4000000-3100000</f>
        <v>47472000</v>
      </c>
    </row>
    <row r="324" spans="1:9" ht="15">
      <c r="A324" s="127" t="s">
        <v>174</v>
      </c>
      <c r="B324" s="126" t="s">
        <v>291</v>
      </c>
      <c r="C324" s="127" t="s">
        <v>735</v>
      </c>
      <c r="D324" s="127" t="s">
        <v>271</v>
      </c>
      <c r="E324" s="10"/>
      <c r="F324" s="127"/>
      <c r="G324" s="14">
        <f aca="true" t="shared" si="51" ref="G324:I325">G325</f>
        <v>267846800</v>
      </c>
      <c r="H324" s="14">
        <f t="shared" si="51"/>
        <v>255482190</v>
      </c>
      <c r="I324" s="14">
        <f t="shared" si="51"/>
        <v>250365200</v>
      </c>
    </row>
    <row r="325" spans="1:9" ht="30.75">
      <c r="A325" s="127" t="s">
        <v>175</v>
      </c>
      <c r="B325" s="145" t="s">
        <v>17</v>
      </c>
      <c r="C325" s="127" t="s">
        <v>735</v>
      </c>
      <c r="D325" s="127" t="s">
        <v>271</v>
      </c>
      <c r="E325" s="127" t="s">
        <v>89</v>
      </c>
      <c r="F325" s="127"/>
      <c r="G325" s="14">
        <f t="shared" si="51"/>
        <v>267846800</v>
      </c>
      <c r="H325" s="14">
        <f t="shared" si="51"/>
        <v>255482190</v>
      </c>
      <c r="I325" s="14">
        <f t="shared" si="51"/>
        <v>250365200</v>
      </c>
    </row>
    <row r="326" spans="1:9" ht="15">
      <c r="A326" s="127" t="s">
        <v>176</v>
      </c>
      <c r="B326" s="28" t="s">
        <v>506</v>
      </c>
      <c r="C326" s="127" t="s">
        <v>735</v>
      </c>
      <c r="D326" s="127" t="s">
        <v>271</v>
      </c>
      <c r="E326" s="127" t="s">
        <v>107</v>
      </c>
      <c r="F326" s="127"/>
      <c r="G326" s="14">
        <f>G333+G336+G339+G330+G327+G342+G345</f>
        <v>267846800</v>
      </c>
      <c r="H326" s="14">
        <f>H333+H336+H339+H330+H327+H342+H345</f>
        <v>255482190</v>
      </c>
      <c r="I326" s="14">
        <f>I333+I336+I339+I330+I327+I342+I345</f>
        <v>250365200</v>
      </c>
    </row>
    <row r="327" spans="1:9" ht="124.5">
      <c r="A327" s="127" t="s">
        <v>177</v>
      </c>
      <c r="B327" s="126" t="s">
        <v>1285</v>
      </c>
      <c r="C327" s="127" t="s">
        <v>735</v>
      </c>
      <c r="D327" s="127" t="s">
        <v>271</v>
      </c>
      <c r="E327" s="127" t="s">
        <v>1091</v>
      </c>
      <c r="F327" s="127"/>
      <c r="G327" s="14">
        <f aca="true" t="shared" si="52" ref="G327:I328">G328</f>
        <v>691900</v>
      </c>
      <c r="H327" s="14">
        <f t="shared" si="52"/>
        <v>0</v>
      </c>
      <c r="I327" s="14">
        <f t="shared" si="52"/>
        <v>0</v>
      </c>
    </row>
    <row r="328" spans="1:9" ht="30.75">
      <c r="A328" s="127" t="s">
        <v>178</v>
      </c>
      <c r="B328" s="126" t="s">
        <v>306</v>
      </c>
      <c r="C328" s="127" t="s">
        <v>735</v>
      </c>
      <c r="D328" s="127" t="s">
        <v>271</v>
      </c>
      <c r="E328" s="127" t="s">
        <v>1091</v>
      </c>
      <c r="F328" s="127" t="s">
        <v>582</v>
      </c>
      <c r="G328" s="14">
        <f t="shared" si="52"/>
        <v>691900</v>
      </c>
      <c r="H328" s="14">
        <f t="shared" si="52"/>
        <v>0</v>
      </c>
      <c r="I328" s="14">
        <f t="shared" si="52"/>
        <v>0</v>
      </c>
    </row>
    <row r="329" spans="1:9" ht="15">
      <c r="A329" s="127" t="s">
        <v>1112</v>
      </c>
      <c r="B329" s="126" t="s">
        <v>307</v>
      </c>
      <c r="C329" s="127" t="s">
        <v>735</v>
      </c>
      <c r="D329" s="127" t="s">
        <v>271</v>
      </c>
      <c r="E329" s="127" t="s">
        <v>1091</v>
      </c>
      <c r="F329" s="127" t="s">
        <v>583</v>
      </c>
      <c r="G329" s="14">
        <f>684900+7000</f>
        <v>691900</v>
      </c>
      <c r="H329" s="14">
        <v>0</v>
      </c>
      <c r="I329" s="14">
        <v>0</v>
      </c>
    </row>
    <row r="330" spans="1:9" ht="296.25">
      <c r="A330" s="127" t="s">
        <v>150</v>
      </c>
      <c r="B330" s="126" t="s">
        <v>1281</v>
      </c>
      <c r="C330" s="127" t="s">
        <v>735</v>
      </c>
      <c r="D330" s="127" t="s">
        <v>271</v>
      </c>
      <c r="E330" s="127" t="s">
        <v>537</v>
      </c>
      <c r="F330" s="127"/>
      <c r="G330" s="14">
        <f aca="true" t="shared" si="53" ref="G330:I331">G331</f>
        <v>32215000</v>
      </c>
      <c r="H330" s="14">
        <f t="shared" si="53"/>
        <v>32215000</v>
      </c>
      <c r="I330" s="14">
        <f t="shared" si="53"/>
        <v>32215000</v>
      </c>
    </row>
    <row r="331" spans="1:9" ht="30.75">
      <c r="A331" s="127" t="s">
        <v>179</v>
      </c>
      <c r="B331" s="126" t="s">
        <v>306</v>
      </c>
      <c r="C331" s="127" t="s">
        <v>735</v>
      </c>
      <c r="D331" s="127" t="s">
        <v>271</v>
      </c>
      <c r="E331" s="127" t="s">
        <v>537</v>
      </c>
      <c r="F331" s="127" t="s">
        <v>582</v>
      </c>
      <c r="G331" s="14">
        <f t="shared" si="53"/>
        <v>32215000</v>
      </c>
      <c r="H331" s="14">
        <f t="shared" si="53"/>
        <v>32215000</v>
      </c>
      <c r="I331" s="14">
        <f t="shared" si="53"/>
        <v>32215000</v>
      </c>
    </row>
    <row r="332" spans="1:9" ht="15">
      <c r="A332" s="127" t="s">
        <v>180</v>
      </c>
      <c r="B332" s="126" t="s">
        <v>307</v>
      </c>
      <c r="C332" s="127" t="s">
        <v>735</v>
      </c>
      <c r="D332" s="127" t="s">
        <v>271</v>
      </c>
      <c r="E332" s="127" t="s">
        <v>537</v>
      </c>
      <c r="F332" s="127" t="s">
        <v>583</v>
      </c>
      <c r="G332" s="14">
        <v>32215000</v>
      </c>
      <c r="H332" s="14">
        <v>32215000</v>
      </c>
      <c r="I332" s="14">
        <v>32215000</v>
      </c>
    </row>
    <row r="333" spans="1:9" ht="296.25">
      <c r="A333" s="127" t="s">
        <v>181</v>
      </c>
      <c r="B333" s="126" t="s">
        <v>1282</v>
      </c>
      <c r="C333" s="147" t="s">
        <v>735</v>
      </c>
      <c r="D333" s="147" t="s">
        <v>271</v>
      </c>
      <c r="E333" s="147" t="s">
        <v>108</v>
      </c>
      <c r="F333" s="147"/>
      <c r="G333" s="14">
        <f aca="true" t="shared" si="54" ref="G333:I334">G334</f>
        <v>128422120</v>
      </c>
      <c r="H333" s="14">
        <f t="shared" si="54"/>
        <v>128422120</v>
      </c>
      <c r="I333" s="14">
        <f t="shared" si="54"/>
        <v>128422120</v>
      </c>
    </row>
    <row r="334" spans="1:9" ht="30.75">
      <c r="A334" s="127" t="s">
        <v>182</v>
      </c>
      <c r="B334" s="126" t="s">
        <v>306</v>
      </c>
      <c r="C334" s="127" t="s">
        <v>735</v>
      </c>
      <c r="D334" s="127" t="s">
        <v>271</v>
      </c>
      <c r="E334" s="147" t="s">
        <v>108</v>
      </c>
      <c r="F334" s="127" t="s">
        <v>582</v>
      </c>
      <c r="G334" s="14">
        <f t="shared" si="54"/>
        <v>128422120</v>
      </c>
      <c r="H334" s="14">
        <f t="shared" si="54"/>
        <v>128422120</v>
      </c>
      <c r="I334" s="14">
        <f t="shared" si="54"/>
        <v>128422120</v>
      </c>
    </row>
    <row r="335" spans="1:9" ht="15">
      <c r="A335" s="127" t="s">
        <v>183</v>
      </c>
      <c r="B335" s="126" t="s">
        <v>307</v>
      </c>
      <c r="C335" s="127" t="s">
        <v>735</v>
      </c>
      <c r="D335" s="127" t="s">
        <v>271</v>
      </c>
      <c r="E335" s="147" t="s">
        <v>108</v>
      </c>
      <c r="F335" s="127" t="s">
        <v>583</v>
      </c>
      <c r="G335" s="14">
        <v>128422120</v>
      </c>
      <c r="H335" s="14">
        <v>128422120</v>
      </c>
      <c r="I335" s="14">
        <v>128422120</v>
      </c>
    </row>
    <row r="336" spans="1:9" ht="78">
      <c r="A336" s="127" t="s">
        <v>184</v>
      </c>
      <c r="B336" s="126" t="s">
        <v>254</v>
      </c>
      <c r="C336" s="127" t="s">
        <v>735</v>
      </c>
      <c r="D336" s="127" t="s">
        <v>271</v>
      </c>
      <c r="E336" s="127" t="s">
        <v>109</v>
      </c>
      <c r="F336" s="127"/>
      <c r="G336" s="14">
        <f aca="true" t="shared" si="55" ref="G336:I337">G337</f>
        <v>91256980</v>
      </c>
      <c r="H336" s="14">
        <f t="shared" si="55"/>
        <v>84141970</v>
      </c>
      <c r="I336" s="14">
        <f t="shared" si="55"/>
        <v>81024980</v>
      </c>
    </row>
    <row r="337" spans="1:9" ht="30.75">
      <c r="A337" s="127" t="s">
        <v>1065</v>
      </c>
      <c r="B337" s="126" t="s">
        <v>306</v>
      </c>
      <c r="C337" s="127" t="s">
        <v>735</v>
      </c>
      <c r="D337" s="127" t="s">
        <v>271</v>
      </c>
      <c r="E337" s="127" t="s">
        <v>109</v>
      </c>
      <c r="F337" s="127" t="s">
        <v>582</v>
      </c>
      <c r="G337" s="14">
        <f t="shared" si="55"/>
        <v>91256980</v>
      </c>
      <c r="H337" s="14">
        <f t="shared" si="55"/>
        <v>84141970</v>
      </c>
      <c r="I337" s="14">
        <f t="shared" si="55"/>
        <v>81024980</v>
      </c>
    </row>
    <row r="338" spans="1:9" ht="15">
      <c r="A338" s="127" t="s">
        <v>1066</v>
      </c>
      <c r="B338" s="126" t="s">
        <v>307</v>
      </c>
      <c r="C338" s="127" t="s">
        <v>735</v>
      </c>
      <c r="D338" s="127" t="s">
        <v>271</v>
      </c>
      <c r="E338" s="127" t="s">
        <v>109</v>
      </c>
      <c r="F338" s="127" t="s">
        <v>583</v>
      </c>
      <c r="G338" s="14">
        <f>95024980-3768000</f>
        <v>91256980</v>
      </c>
      <c r="H338" s="14">
        <f>95024980-2883010-8000000</f>
        <v>84141970</v>
      </c>
      <c r="I338" s="14">
        <f>95024980-10000000-4000000</f>
        <v>81024980</v>
      </c>
    </row>
    <row r="339" spans="1:9" ht="93">
      <c r="A339" s="127" t="s">
        <v>185</v>
      </c>
      <c r="B339" s="145" t="s">
        <v>253</v>
      </c>
      <c r="C339" s="127" t="s">
        <v>735</v>
      </c>
      <c r="D339" s="127" t="s">
        <v>271</v>
      </c>
      <c r="E339" s="10" t="s">
        <v>110</v>
      </c>
      <c r="F339" s="10"/>
      <c r="G339" s="14">
        <f aca="true" t="shared" si="56" ref="G339:I340">G340</f>
        <v>9000000</v>
      </c>
      <c r="H339" s="14">
        <f t="shared" si="56"/>
        <v>9000000</v>
      </c>
      <c r="I339" s="14">
        <f t="shared" si="56"/>
        <v>7000000</v>
      </c>
    </row>
    <row r="340" spans="1:9" ht="30.75">
      <c r="A340" s="127" t="s">
        <v>186</v>
      </c>
      <c r="B340" s="126" t="s">
        <v>306</v>
      </c>
      <c r="C340" s="127" t="s">
        <v>735</v>
      </c>
      <c r="D340" s="127" t="s">
        <v>271</v>
      </c>
      <c r="E340" s="10" t="s">
        <v>110</v>
      </c>
      <c r="F340" s="10" t="s">
        <v>582</v>
      </c>
      <c r="G340" s="14">
        <f t="shared" si="56"/>
        <v>9000000</v>
      </c>
      <c r="H340" s="14">
        <f t="shared" si="56"/>
        <v>9000000</v>
      </c>
      <c r="I340" s="14">
        <f t="shared" si="56"/>
        <v>7000000</v>
      </c>
    </row>
    <row r="341" spans="1:9" ht="15">
      <c r="A341" s="127" t="s">
        <v>187</v>
      </c>
      <c r="B341" s="126" t="s">
        <v>307</v>
      </c>
      <c r="C341" s="127" t="s">
        <v>735</v>
      </c>
      <c r="D341" s="127" t="s">
        <v>271</v>
      </c>
      <c r="E341" s="10" t="s">
        <v>110</v>
      </c>
      <c r="F341" s="10" t="s">
        <v>583</v>
      </c>
      <c r="G341" s="14">
        <v>9000000</v>
      </c>
      <c r="H341" s="14">
        <v>9000000</v>
      </c>
      <c r="I341" s="14">
        <f>9000000-2000000</f>
        <v>7000000</v>
      </c>
    </row>
    <row r="342" spans="1:9" ht="93">
      <c r="A342" s="127" t="s">
        <v>188</v>
      </c>
      <c r="B342" s="126" t="s">
        <v>1028</v>
      </c>
      <c r="C342" s="127" t="s">
        <v>735</v>
      </c>
      <c r="D342" s="127" t="s">
        <v>271</v>
      </c>
      <c r="E342" s="10" t="s">
        <v>999</v>
      </c>
      <c r="F342" s="127"/>
      <c r="G342" s="14">
        <f aca="true" t="shared" si="57" ref="G342:I343">G343</f>
        <v>1703100</v>
      </c>
      <c r="H342" s="14">
        <f t="shared" si="57"/>
        <v>1703100</v>
      </c>
      <c r="I342" s="14">
        <f t="shared" si="57"/>
        <v>1703100</v>
      </c>
    </row>
    <row r="343" spans="1:9" ht="30.75">
      <c r="A343" s="127" t="s">
        <v>189</v>
      </c>
      <c r="B343" s="126" t="s">
        <v>306</v>
      </c>
      <c r="C343" s="127" t="s">
        <v>735</v>
      </c>
      <c r="D343" s="127" t="s">
        <v>271</v>
      </c>
      <c r="E343" s="10" t="s">
        <v>999</v>
      </c>
      <c r="F343" s="127" t="s">
        <v>582</v>
      </c>
      <c r="G343" s="14">
        <f t="shared" si="57"/>
        <v>1703100</v>
      </c>
      <c r="H343" s="14">
        <f t="shared" si="57"/>
        <v>1703100</v>
      </c>
      <c r="I343" s="14">
        <f t="shared" si="57"/>
        <v>1703100</v>
      </c>
    </row>
    <row r="344" spans="1:9" ht="15">
      <c r="A344" s="127" t="s">
        <v>190</v>
      </c>
      <c r="B344" s="126" t="s">
        <v>307</v>
      </c>
      <c r="C344" s="127" t="s">
        <v>735</v>
      </c>
      <c r="D344" s="127" t="s">
        <v>271</v>
      </c>
      <c r="E344" s="10" t="s">
        <v>999</v>
      </c>
      <c r="F344" s="127" t="s">
        <v>583</v>
      </c>
      <c r="G344" s="14">
        <f>1686000+17100</f>
        <v>1703100</v>
      </c>
      <c r="H344" s="14">
        <f>1686000+17100</f>
        <v>1703100</v>
      </c>
      <c r="I344" s="14">
        <f>1686000+17100</f>
        <v>1703100</v>
      </c>
    </row>
    <row r="345" spans="1:9" ht="124.5">
      <c r="A345" s="127" t="s">
        <v>1113</v>
      </c>
      <c r="B345" s="126" t="s">
        <v>1146</v>
      </c>
      <c r="C345" s="127" t="s">
        <v>735</v>
      </c>
      <c r="D345" s="127" t="s">
        <v>271</v>
      </c>
      <c r="E345" s="10" t="s">
        <v>1083</v>
      </c>
      <c r="F345" s="10"/>
      <c r="G345" s="14">
        <f aca="true" t="shared" si="58" ref="G345:I346">G346</f>
        <v>4557700</v>
      </c>
      <c r="H345" s="14">
        <f t="shared" si="58"/>
        <v>0</v>
      </c>
      <c r="I345" s="14">
        <f t="shared" si="58"/>
        <v>0</v>
      </c>
    </row>
    <row r="346" spans="1:9" ht="30.75">
      <c r="A346" s="127" t="s">
        <v>1114</v>
      </c>
      <c r="B346" s="126" t="s">
        <v>306</v>
      </c>
      <c r="C346" s="127" t="s">
        <v>735</v>
      </c>
      <c r="D346" s="127" t="s">
        <v>271</v>
      </c>
      <c r="E346" s="10" t="s">
        <v>1083</v>
      </c>
      <c r="F346" s="10" t="s">
        <v>582</v>
      </c>
      <c r="G346" s="14">
        <f t="shared" si="58"/>
        <v>4557700</v>
      </c>
      <c r="H346" s="14">
        <f t="shared" si="58"/>
        <v>0</v>
      </c>
      <c r="I346" s="14">
        <f t="shared" si="58"/>
        <v>0</v>
      </c>
    </row>
    <row r="347" spans="1:9" ht="15">
      <c r="A347" s="127" t="s">
        <v>1115</v>
      </c>
      <c r="B347" s="126" t="s">
        <v>307</v>
      </c>
      <c r="C347" s="127" t="s">
        <v>735</v>
      </c>
      <c r="D347" s="127" t="s">
        <v>271</v>
      </c>
      <c r="E347" s="10" t="s">
        <v>1083</v>
      </c>
      <c r="F347" s="10" t="s">
        <v>583</v>
      </c>
      <c r="G347" s="14">
        <f>4512100+45600</f>
        <v>4557700</v>
      </c>
      <c r="H347" s="14">
        <v>0</v>
      </c>
      <c r="I347" s="14">
        <v>0</v>
      </c>
    </row>
    <row r="348" spans="1:9" ht="15">
      <c r="A348" s="127" t="s">
        <v>1116</v>
      </c>
      <c r="B348" s="145" t="s">
        <v>790</v>
      </c>
      <c r="C348" s="127" t="s">
        <v>735</v>
      </c>
      <c r="D348" s="127" t="s">
        <v>791</v>
      </c>
      <c r="E348" s="10"/>
      <c r="F348" s="127"/>
      <c r="G348" s="14">
        <f>G349+G367</f>
        <v>26454960</v>
      </c>
      <c r="H348" s="14">
        <f>H349+H367</f>
        <v>23158830</v>
      </c>
      <c r="I348" s="14">
        <f>I349+I367</f>
        <v>22164089</v>
      </c>
    </row>
    <row r="349" spans="1:9" ht="30.75">
      <c r="A349" s="127" t="s">
        <v>1117</v>
      </c>
      <c r="B349" s="145" t="s">
        <v>17</v>
      </c>
      <c r="C349" s="127" t="s">
        <v>735</v>
      </c>
      <c r="D349" s="127" t="s">
        <v>791</v>
      </c>
      <c r="E349" s="127" t="s">
        <v>89</v>
      </c>
      <c r="F349" s="127"/>
      <c r="G349" s="14">
        <f>G350</f>
        <v>26429960</v>
      </c>
      <c r="H349" s="14">
        <f>H350</f>
        <v>23133830</v>
      </c>
      <c r="I349" s="14">
        <f>I350</f>
        <v>22139089</v>
      </c>
    </row>
    <row r="350" spans="1:9" ht="30.75">
      <c r="A350" s="127" t="s">
        <v>1118</v>
      </c>
      <c r="B350" s="126" t="s">
        <v>557</v>
      </c>
      <c r="C350" s="127" t="s">
        <v>735</v>
      </c>
      <c r="D350" s="127" t="s">
        <v>791</v>
      </c>
      <c r="E350" s="10" t="s">
        <v>90</v>
      </c>
      <c r="F350" s="127"/>
      <c r="G350" s="14">
        <f>G354+G357+G351+G360</f>
        <v>26429960</v>
      </c>
      <c r="H350" s="14">
        <f>H354+H357+H351+H360</f>
        <v>23133830</v>
      </c>
      <c r="I350" s="14">
        <f>I354+I357+I351+I360</f>
        <v>22139089</v>
      </c>
    </row>
    <row r="351" spans="1:9" ht="296.25">
      <c r="A351" s="127" t="s">
        <v>1119</v>
      </c>
      <c r="B351" s="126" t="s">
        <v>1283</v>
      </c>
      <c r="C351" s="127" t="s">
        <v>735</v>
      </c>
      <c r="D351" s="127" t="s">
        <v>791</v>
      </c>
      <c r="E351" s="127" t="s">
        <v>1080</v>
      </c>
      <c r="F351" s="127"/>
      <c r="G351" s="14">
        <f aca="true" t="shared" si="59" ref="G351:I352">G352</f>
        <v>12526280</v>
      </c>
      <c r="H351" s="14">
        <f t="shared" si="59"/>
        <v>12526280</v>
      </c>
      <c r="I351" s="14">
        <f t="shared" si="59"/>
        <v>12526280</v>
      </c>
    </row>
    <row r="352" spans="1:9" ht="30.75">
      <c r="A352" s="127" t="s">
        <v>1120</v>
      </c>
      <c r="B352" s="126" t="s">
        <v>306</v>
      </c>
      <c r="C352" s="127" t="s">
        <v>735</v>
      </c>
      <c r="D352" s="127" t="s">
        <v>791</v>
      </c>
      <c r="E352" s="127" t="s">
        <v>1080</v>
      </c>
      <c r="F352" s="127" t="s">
        <v>582</v>
      </c>
      <c r="G352" s="14">
        <f t="shared" si="59"/>
        <v>12526280</v>
      </c>
      <c r="H352" s="14">
        <f t="shared" si="59"/>
        <v>12526280</v>
      </c>
      <c r="I352" s="14">
        <f t="shared" si="59"/>
        <v>12526280</v>
      </c>
    </row>
    <row r="353" spans="1:9" ht="15">
      <c r="A353" s="127" t="s">
        <v>1121</v>
      </c>
      <c r="B353" s="126" t="s">
        <v>307</v>
      </c>
      <c r="C353" s="127" t="s">
        <v>735</v>
      </c>
      <c r="D353" s="127" t="s">
        <v>791</v>
      </c>
      <c r="E353" s="127" t="s">
        <v>1080</v>
      </c>
      <c r="F353" s="127" t="s">
        <v>583</v>
      </c>
      <c r="G353" s="14">
        <v>12526280</v>
      </c>
      <c r="H353" s="14">
        <v>12526280</v>
      </c>
      <c r="I353" s="14">
        <v>12526280</v>
      </c>
    </row>
    <row r="354" spans="1:9" ht="93">
      <c r="A354" s="127" t="s">
        <v>191</v>
      </c>
      <c r="B354" s="126" t="s">
        <v>155</v>
      </c>
      <c r="C354" s="127" t="s">
        <v>735</v>
      </c>
      <c r="D354" s="127" t="s">
        <v>791</v>
      </c>
      <c r="E354" s="127" t="s">
        <v>91</v>
      </c>
      <c r="F354" s="127"/>
      <c r="G354" s="14">
        <f aca="true" t="shared" si="60" ref="G354:I355">G355</f>
        <v>12190803</v>
      </c>
      <c r="H354" s="14">
        <f t="shared" si="60"/>
        <v>9190803</v>
      </c>
      <c r="I354" s="14">
        <f t="shared" si="60"/>
        <v>8190803</v>
      </c>
    </row>
    <row r="355" spans="1:9" ht="30.75">
      <c r="A355" s="127" t="s">
        <v>192</v>
      </c>
      <c r="B355" s="126" t="s">
        <v>306</v>
      </c>
      <c r="C355" s="127" t="s">
        <v>735</v>
      </c>
      <c r="D355" s="127" t="s">
        <v>791</v>
      </c>
      <c r="E355" s="127" t="s">
        <v>91</v>
      </c>
      <c r="F355" s="127" t="s">
        <v>582</v>
      </c>
      <c r="G355" s="14">
        <f t="shared" si="60"/>
        <v>12190803</v>
      </c>
      <c r="H355" s="14">
        <f t="shared" si="60"/>
        <v>9190803</v>
      </c>
      <c r="I355" s="14">
        <f t="shared" si="60"/>
        <v>8190803</v>
      </c>
    </row>
    <row r="356" spans="1:9" ht="15">
      <c r="A356" s="127" t="s">
        <v>193</v>
      </c>
      <c r="B356" s="126" t="s">
        <v>307</v>
      </c>
      <c r="C356" s="127" t="s">
        <v>735</v>
      </c>
      <c r="D356" s="127" t="s">
        <v>791</v>
      </c>
      <c r="E356" s="127" t="s">
        <v>91</v>
      </c>
      <c r="F356" s="127" t="s">
        <v>583</v>
      </c>
      <c r="G356" s="14">
        <v>12190803</v>
      </c>
      <c r="H356" s="14">
        <f>12190803-3000000</f>
        <v>9190803</v>
      </c>
      <c r="I356" s="14">
        <f>12190803-2000000-2000000</f>
        <v>8190803</v>
      </c>
    </row>
    <row r="357" spans="1:9" ht="78">
      <c r="A357" s="127" t="s">
        <v>194</v>
      </c>
      <c r="B357" s="126" t="s">
        <v>156</v>
      </c>
      <c r="C357" s="127" t="s">
        <v>735</v>
      </c>
      <c r="D357" s="127" t="s">
        <v>791</v>
      </c>
      <c r="E357" s="127" t="s">
        <v>111</v>
      </c>
      <c r="F357" s="127"/>
      <c r="G357" s="14">
        <f aca="true" t="shared" si="61" ref="G357:I358">G358</f>
        <v>368900</v>
      </c>
      <c r="H357" s="14">
        <f t="shared" si="61"/>
        <v>368900</v>
      </c>
      <c r="I357" s="14">
        <f t="shared" si="61"/>
        <v>368900</v>
      </c>
    </row>
    <row r="358" spans="1:9" ht="30.75">
      <c r="A358" s="127" t="s">
        <v>1067</v>
      </c>
      <c r="B358" s="126" t="s">
        <v>306</v>
      </c>
      <c r="C358" s="127" t="s">
        <v>735</v>
      </c>
      <c r="D358" s="127" t="s">
        <v>791</v>
      </c>
      <c r="E358" s="127" t="s">
        <v>111</v>
      </c>
      <c r="F358" s="127" t="s">
        <v>582</v>
      </c>
      <c r="G358" s="14">
        <f t="shared" si="61"/>
        <v>368900</v>
      </c>
      <c r="H358" s="14">
        <f t="shared" si="61"/>
        <v>368900</v>
      </c>
      <c r="I358" s="14">
        <f t="shared" si="61"/>
        <v>368900</v>
      </c>
    </row>
    <row r="359" spans="1:9" ht="15">
      <c r="A359" s="127" t="s">
        <v>1068</v>
      </c>
      <c r="B359" s="126" t="s">
        <v>307</v>
      </c>
      <c r="C359" s="127" t="s">
        <v>735</v>
      </c>
      <c r="D359" s="127" t="s">
        <v>791</v>
      </c>
      <c r="E359" s="127" t="s">
        <v>111</v>
      </c>
      <c r="F359" s="127" t="s">
        <v>583</v>
      </c>
      <c r="G359" s="14">
        <v>368900</v>
      </c>
      <c r="H359" s="14">
        <v>368900</v>
      </c>
      <c r="I359" s="14">
        <v>368900</v>
      </c>
    </row>
    <row r="360" spans="1:9" ht="108.75">
      <c r="A360" s="127" t="s">
        <v>195</v>
      </c>
      <c r="B360" s="126" t="s">
        <v>1201</v>
      </c>
      <c r="C360" s="127" t="s">
        <v>735</v>
      </c>
      <c r="D360" s="127" t="s">
        <v>791</v>
      </c>
      <c r="E360" s="127" t="s">
        <v>1200</v>
      </c>
      <c r="F360" s="127"/>
      <c r="G360" s="14">
        <f>G361+G365</f>
        <v>1343977</v>
      </c>
      <c r="H360" s="14">
        <f>H361+H365</f>
        <v>1047847</v>
      </c>
      <c r="I360" s="14">
        <f>I361+I365</f>
        <v>1053106</v>
      </c>
    </row>
    <row r="361" spans="1:9" ht="30.75">
      <c r="A361" s="127" t="s">
        <v>1122</v>
      </c>
      <c r="B361" s="126" t="s">
        <v>306</v>
      </c>
      <c r="C361" s="127" t="s">
        <v>735</v>
      </c>
      <c r="D361" s="127" t="s">
        <v>791</v>
      </c>
      <c r="E361" s="127" t="s">
        <v>1200</v>
      </c>
      <c r="F361" s="127" t="s">
        <v>582</v>
      </c>
      <c r="G361" s="14">
        <f>G362+G363+G364</f>
        <v>1337403</v>
      </c>
      <c r="H361" s="14">
        <f>H362+H363+H364</f>
        <v>1039983</v>
      </c>
      <c r="I361" s="14">
        <f>I362+I363+I364</f>
        <v>1043489</v>
      </c>
    </row>
    <row r="362" spans="1:9" ht="15">
      <c r="A362" s="127" t="s">
        <v>1123</v>
      </c>
      <c r="B362" s="126" t="s">
        <v>307</v>
      </c>
      <c r="C362" s="127" t="s">
        <v>735</v>
      </c>
      <c r="D362" s="127" t="s">
        <v>791</v>
      </c>
      <c r="E362" s="127" t="s">
        <v>1200</v>
      </c>
      <c r="F362" s="127" t="s">
        <v>583</v>
      </c>
      <c r="G362" s="14">
        <v>1324255</v>
      </c>
      <c r="H362" s="14">
        <f>1324255-300000</f>
        <v>1024255</v>
      </c>
      <c r="I362" s="14">
        <f>1324255-300000</f>
        <v>1024255</v>
      </c>
    </row>
    <row r="363" spans="1:9" ht="15">
      <c r="A363" s="127" t="s">
        <v>1124</v>
      </c>
      <c r="B363" s="126" t="s">
        <v>694</v>
      </c>
      <c r="C363" s="127" t="s">
        <v>735</v>
      </c>
      <c r="D363" s="127" t="s">
        <v>791</v>
      </c>
      <c r="E363" s="127" t="s">
        <v>1200</v>
      </c>
      <c r="F363" s="127" t="s">
        <v>695</v>
      </c>
      <c r="G363" s="14">
        <v>6574</v>
      </c>
      <c r="H363" s="14">
        <v>7864</v>
      </c>
      <c r="I363" s="14">
        <v>9617</v>
      </c>
    </row>
    <row r="364" spans="1:9" ht="46.5">
      <c r="A364" s="127" t="s">
        <v>1125</v>
      </c>
      <c r="B364" s="126" t="s">
        <v>1202</v>
      </c>
      <c r="C364" s="127" t="s">
        <v>735</v>
      </c>
      <c r="D364" s="127" t="s">
        <v>791</v>
      </c>
      <c r="E364" s="127" t="s">
        <v>1200</v>
      </c>
      <c r="F364" s="127" t="s">
        <v>998</v>
      </c>
      <c r="G364" s="14">
        <v>6574</v>
      </c>
      <c r="H364" s="14">
        <v>7864</v>
      </c>
      <c r="I364" s="14">
        <v>9617</v>
      </c>
    </row>
    <row r="365" spans="1:9" ht="15">
      <c r="A365" s="127" t="s">
        <v>1126</v>
      </c>
      <c r="B365" s="126" t="s">
        <v>30</v>
      </c>
      <c r="C365" s="127" t="s">
        <v>735</v>
      </c>
      <c r="D365" s="127" t="s">
        <v>791</v>
      </c>
      <c r="E365" s="127" t="s">
        <v>1200</v>
      </c>
      <c r="F365" s="127" t="s">
        <v>29</v>
      </c>
      <c r="G365" s="14">
        <f>G366</f>
        <v>6574</v>
      </c>
      <c r="H365" s="14">
        <f>H366</f>
        <v>7864</v>
      </c>
      <c r="I365" s="14">
        <f>I366</f>
        <v>9617</v>
      </c>
    </row>
    <row r="366" spans="1:9" ht="62.25">
      <c r="A366" s="127" t="s">
        <v>1127</v>
      </c>
      <c r="B366" s="152" t="s">
        <v>864</v>
      </c>
      <c r="C366" s="127" t="s">
        <v>735</v>
      </c>
      <c r="D366" s="127" t="s">
        <v>791</v>
      </c>
      <c r="E366" s="127" t="s">
        <v>1200</v>
      </c>
      <c r="F366" s="127" t="s">
        <v>643</v>
      </c>
      <c r="G366" s="14">
        <v>6574</v>
      </c>
      <c r="H366" s="14">
        <v>7864</v>
      </c>
      <c r="I366" s="14">
        <v>9617</v>
      </c>
    </row>
    <row r="367" spans="1:9" ht="46.5">
      <c r="A367" s="127" t="s">
        <v>1128</v>
      </c>
      <c r="B367" s="126" t="s">
        <v>544</v>
      </c>
      <c r="C367" s="127" t="s">
        <v>735</v>
      </c>
      <c r="D367" s="127" t="s">
        <v>791</v>
      </c>
      <c r="E367" s="127" t="s">
        <v>80</v>
      </c>
      <c r="F367" s="127"/>
      <c r="G367" s="14">
        <f>G368</f>
        <v>25000</v>
      </c>
      <c r="H367" s="14">
        <f>H368</f>
        <v>25000</v>
      </c>
      <c r="I367" s="14">
        <f>I368</f>
        <v>25000</v>
      </c>
    </row>
    <row r="368" spans="1:9" ht="30.75">
      <c r="A368" s="127" t="s">
        <v>1403</v>
      </c>
      <c r="B368" s="126" t="s">
        <v>545</v>
      </c>
      <c r="C368" s="127" t="s">
        <v>735</v>
      </c>
      <c r="D368" s="127" t="s">
        <v>791</v>
      </c>
      <c r="E368" s="127" t="s">
        <v>869</v>
      </c>
      <c r="F368" s="127"/>
      <c r="G368" s="14">
        <f>G369+G372</f>
        <v>25000</v>
      </c>
      <c r="H368" s="14">
        <f>H369+H372</f>
        <v>25000</v>
      </c>
      <c r="I368" s="14">
        <f>I369+I372</f>
        <v>25000</v>
      </c>
    </row>
    <row r="369" spans="1:9" ht="108.75">
      <c r="A369" s="127" t="s">
        <v>1404</v>
      </c>
      <c r="B369" s="126" t="s">
        <v>510</v>
      </c>
      <c r="C369" s="127" t="s">
        <v>735</v>
      </c>
      <c r="D369" s="127" t="s">
        <v>791</v>
      </c>
      <c r="E369" s="127" t="s">
        <v>870</v>
      </c>
      <c r="F369" s="127"/>
      <c r="G369" s="14">
        <f aca="true" t="shared" si="62" ref="G369:I370">G370</f>
        <v>18000</v>
      </c>
      <c r="H369" s="14">
        <f t="shared" si="62"/>
        <v>18000</v>
      </c>
      <c r="I369" s="14">
        <f t="shared" si="62"/>
        <v>18000</v>
      </c>
    </row>
    <row r="370" spans="1:9" ht="30.75">
      <c r="A370" s="127" t="s">
        <v>1405</v>
      </c>
      <c r="B370" s="126" t="s">
        <v>306</v>
      </c>
      <c r="C370" s="127" t="s">
        <v>735</v>
      </c>
      <c r="D370" s="127" t="s">
        <v>791</v>
      </c>
      <c r="E370" s="127" t="s">
        <v>870</v>
      </c>
      <c r="F370" s="147" t="s">
        <v>582</v>
      </c>
      <c r="G370" s="14">
        <f t="shared" si="62"/>
        <v>18000</v>
      </c>
      <c r="H370" s="14">
        <f t="shared" si="62"/>
        <v>18000</v>
      </c>
      <c r="I370" s="14">
        <f t="shared" si="62"/>
        <v>18000</v>
      </c>
    </row>
    <row r="371" spans="1:9" ht="15">
      <c r="A371" s="127" t="s">
        <v>1406</v>
      </c>
      <c r="B371" s="126" t="s">
        <v>307</v>
      </c>
      <c r="C371" s="127" t="s">
        <v>735</v>
      </c>
      <c r="D371" s="127" t="s">
        <v>791</v>
      </c>
      <c r="E371" s="127" t="s">
        <v>870</v>
      </c>
      <c r="F371" s="147" t="s">
        <v>583</v>
      </c>
      <c r="G371" s="14">
        <v>18000</v>
      </c>
      <c r="H371" s="14">
        <v>18000</v>
      </c>
      <c r="I371" s="14">
        <v>18000</v>
      </c>
    </row>
    <row r="372" spans="1:9" ht="108.75">
      <c r="A372" s="127" t="s">
        <v>1407</v>
      </c>
      <c r="B372" s="126" t="s">
        <v>511</v>
      </c>
      <c r="C372" s="127" t="s">
        <v>735</v>
      </c>
      <c r="D372" s="127" t="s">
        <v>791</v>
      </c>
      <c r="E372" s="127" t="s">
        <v>871</v>
      </c>
      <c r="F372" s="127"/>
      <c r="G372" s="14">
        <f aca="true" t="shared" si="63" ref="G372:I373">G373</f>
        <v>7000</v>
      </c>
      <c r="H372" s="14">
        <f t="shared" si="63"/>
        <v>7000</v>
      </c>
      <c r="I372" s="14">
        <f t="shared" si="63"/>
        <v>7000</v>
      </c>
    </row>
    <row r="373" spans="1:9" ht="30.75">
      <c r="A373" s="127" t="s">
        <v>1408</v>
      </c>
      <c r="B373" s="126" t="s">
        <v>306</v>
      </c>
      <c r="C373" s="127" t="s">
        <v>735</v>
      </c>
      <c r="D373" s="127" t="s">
        <v>791</v>
      </c>
      <c r="E373" s="127" t="s">
        <v>871</v>
      </c>
      <c r="F373" s="147" t="s">
        <v>582</v>
      </c>
      <c r="G373" s="14">
        <f t="shared" si="63"/>
        <v>7000</v>
      </c>
      <c r="H373" s="14">
        <f t="shared" si="63"/>
        <v>7000</v>
      </c>
      <c r="I373" s="14">
        <f t="shared" si="63"/>
        <v>7000</v>
      </c>
    </row>
    <row r="374" spans="1:9" ht="15">
      <c r="A374" s="127" t="s">
        <v>196</v>
      </c>
      <c r="B374" s="126" t="s">
        <v>307</v>
      </c>
      <c r="C374" s="127" t="s">
        <v>735</v>
      </c>
      <c r="D374" s="127" t="s">
        <v>791</v>
      </c>
      <c r="E374" s="127" t="s">
        <v>871</v>
      </c>
      <c r="F374" s="147" t="s">
        <v>583</v>
      </c>
      <c r="G374" s="14">
        <v>7000</v>
      </c>
      <c r="H374" s="14">
        <v>7000</v>
      </c>
      <c r="I374" s="14">
        <v>7000</v>
      </c>
    </row>
    <row r="375" spans="1:9" ht="15">
      <c r="A375" s="127" t="s">
        <v>961</v>
      </c>
      <c r="B375" s="126" t="s">
        <v>292</v>
      </c>
      <c r="C375" s="127" t="s">
        <v>735</v>
      </c>
      <c r="D375" s="127" t="s">
        <v>273</v>
      </c>
      <c r="E375" s="127"/>
      <c r="F375" s="127"/>
      <c r="G375" s="14">
        <f>G376</f>
        <v>34741871</v>
      </c>
      <c r="H375" s="14">
        <f>H376</f>
        <v>29627871</v>
      </c>
      <c r="I375" s="14">
        <f>I376</f>
        <v>28739445</v>
      </c>
    </row>
    <row r="376" spans="1:9" ht="30.75">
      <c r="A376" s="127" t="s">
        <v>962</v>
      </c>
      <c r="B376" s="126" t="s">
        <v>17</v>
      </c>
      <c r="C376" s="127" t="s">
        <v>735</v>
      </c>
      <c r="D376" s="127" t="s">
        <v>273</v>
      </c>
      <c r="E376" s="127" t="s">
        <v>89</v>
      </c>
      <c r="F376" s="127"/>
      <c r="G376" s="14">
        <f>G393+G377</f>
        <v>34741871</v>
      </c>
      <c r="H376" s="14">
        <f>H393+H377</f>
        <v>29627871</v>
      </c>
      <c r="I376" s="14">
        <f>I393+I377</f>
        <v>28739445</v>
      </c>
    </row>
    <row r="377" spans="1:9" ht="30.75">
      <c r="A377" s="127" t="s">
        <v>963</v>
      </c>
      <c r="B377" s="145" t="s">
        <v>742</v>
      </c>
      <c r="C377" s="127" t="s">
        <v>735</v>
      </c>
      <c r="D377" s="127" t="s">
        <v>273</v>
      </c>
      <c r="E377" s="127" t="s">
        <v>112</v>
      </c>
      <c r="F377" s="127"/>
      <c r="G377" s="14">
        <f>G381+G384+G387+G390+G378</f>
        <v>3860800</v>
      </c>
      <c r="H377" s="14">
        <f>H381+H384+H387+H390+H378</f>
        <v>3860800</v>
      </c>
      <c r="I377" s="14">
        <f>I381+I384+I387+I390+I378</f>
        <v>3860800</v>
      </c>
    </row>
    <row r="378" spans="1:9" ht="93">
      <c r="A378" s="127" t="s">
        <v>197</v>
      </c>
      <c r="B378" s="128" t="s">
        <v>1029</v>
      </c>
      <c r="C378" s="127" t="s">
        <v>735</v>
      </c>
      <c r="D378" s="127" t="s">
        <v>273</v>
      </c>
      <c r="E378" s="127" t="s">
        <v>877</v>
      </c>
      <c r="F378" s="127"/>
      <c r="G378" s="14">
        <f aca="true" t="shared" si="64" ref="G378:I379">G379</f>
        <v>3010800</v>
      </c>
      <c r="H378" s="14">
        <f t="shared" si="64"/>
        <v>3010800</v>
      </c>
      <c r="I378" s="14">
        <f t="shared" si="64"/>
        <v>3010800</v>
      </c>
    </row>
    <row r="379" spans="1:9" ht="30.75">
      <c r="A379" s="127" t="s">
        <v>198</v>
      </c>
      <c r="B379" s="126" t="s">
        <v>306</v>
      </c>
      <c r="C379" s="127" t="s">
        <v>735</v>
      </c>
      <c r="D379" s="127" t="s">
        <v>273</v>
      </c>
      <c r="E379" s="127" t="s">
        <v>877</v>
      </c>
      <c r="F379" s="127" t="s">
        <v>582</v>
      </c>
      <c r="G379" s="14">
        <f t="shared" si="64"/>
        <v>3010800</v>
      </c>
      <c r="H379" s="14">
        <f t="shared" si="64"/>
        <v>3010800</v>
      </c>
      <c r="I379" s="14">
        <f t="shared" si="64"/>
        <v>3010800</v>
      </c>
    </row>
    <row r="380" spans="1:9" ht="15">
      <c r="A380" s="127" t="s">
        <v>199</v>
      </c>
      <c r="B380" s="126" t="s">
        <v>307</v>
      </c>
      <c r="C380" s="127" t="s">
        <v>735</v>
      </c>
      <c r="D380" s="127" t="s">
        <v>273</v>
      </c>
      <c r="E380" s="127" t="s">
        <v>877</v>
      </c>
      <c r="F380" s="127" t="s">
        <v>583</v>
      </c>
      <c r="G380" s="14">
        <v>3010800</v>
      </c>
      <c r="H380" s="14">
        <v>3010800</v>
      </c>
      <c r="I380" s="14">
        <v>3010800</v>
      </c>
    </row>
    <row r="381" spans="1:9" ht="108.75">
      <c r="A381" s="127" t="s">
        <v>200</v>
      </c>
      <c r="B381" s="126" t="s">
        <v>1005</v>
      </c>
      <c r="C381" s="127" t="s">
        <v>735</v>
      </c>
      <c r="D381" s="127" t="s">
        <v>273</v>
      </c>
      <c r="E381" s="127" t="s">
        <v>113</v>
      </c>
      <c r="F381" s="127"/>
      <c r="G381" s="14">
        <f aca="true" t="shared" si="65" ref="G381:I382">G382</f>
        <v>350000</v>
      </c>
      <c r="H381" s="14">
        <f t="shared" si="65"/>
        <v>350000</v>
      </c>
      <c r="I381" s="14">
        <f t="shared" si="65"/>
        <v>350000</v>
      </c>
    </row>
    <row r="382" spans="1:9" ht="30.75">
      <c r="A382" s="127" t="s">
        <v>201</v>
      </c>
      <c r="B382" s="126" t="s">
        <v>306</v>
      </c>
      <c r="C382" s="127" t="s">
        <v>735</v>
      </c>
      <c r="D382" s="127" t="s">
        <v>273</v>
      </c>
      <c r="E382" s="127" t="s">
        <v>113</v>
      </c>
      <c r="F382" s="127" t="s">
        <v>582</v>
      </c>
      <c r="G382" s="14">
        <f t="shared" si="65"/>
        <v>350000</v>
      </c>
      <c r="H382" s="14">
        <f t="shared" si="65"/>
        <v>350000</v>
      </c>
      <c r="I382" s="14">
        <f t="shared" si="65"/>
        <v>350000</v>
      </c>
    </row>
    <row r="383" spans="1:9" ht="15">
      <c r="A383" s="127" t="s">
        <v>202</v>
      </c>
      <c r="B383" s="126" t="s">
        <v>307</v>
      </c>
      <c r="C383" s="127" t="s">
        <v>735</v>
      </c>
      <c r="D383" s="127" t="s">
        <v>273</v>
      </c>
      <c r="E383" s="127" t="s">
        <v>113</v>
      </c>
      <c r="F383" s="127" t="s">
        <v>583</v>
      </c>
      <c r="G383" s="14">
        <v>350000</v>
      </c>
      <c r="H383" s="14">
        <v>350000</v>
      </c>
      <c r="I383" s="14">
        <v>350000</v>
      </c>
    </row>
    <row r="384" spans="1:9" ht="140.25">
      <c r="A384" s="127" t="s">
        <v>203</v>
      </c>
      <c r="B384" s="126" t="s">
        <v>23</v>
      </c>
      <c r="C384" s="127" t="s">
        <v>735</v>
      </c>
      <c r="D384" s="127" t="s">
        <v>273</v>
      </c>
      <c r="E384" s="127" t="s">
        <v>114</v>
      </c>
      <c r="F384" s="127"/>
      <c r="G384" s="14">
        <f aca="true" t="shared" si="66" ref="G384:I385">G385</f>
        <v>30000</v>
      </c>
      <c r="H384" s="14">
        <f t="shared" si="66"/>
        <v>30000</v>
      </c>
      <c r="I384" s="14">
        <f t="shared" si="66"/>
        <v>30000</v>
      </c>
    </row>
    <row r="385" spans="1:9" ht="30.75">
      <c r="A385" s="127" t="s">
        <v>204</v>
      </c>
      <c r="B385" s="126" t="s">
        <v>306</v>
      </c>
      <c r="C385" s="127" t="s">
        <v>735</v>
      </c>
      <c r="D385" s="127" t="s">
        <v>273</v>
      </c>
      <c r="E385" s="127" t="s">
        <v>114</v>
      </c>
      <c r="F385" s="127" t="s">
        <v>582</v>
      </c>
      <c r="G385" s="14">
        <f t="shared" si="66"/>
        <v>30000</v>
      </c>
      <c r="H385" s="14">
        <f t="shared" si="66"/>
        <v>30000</v>
      </c>
      <c r="I385" s="14">
        <f t="shared" si="66"/>
        <v>30000</v>
      </c>
    </row>
    <row r="386" spans="1:9" ht="15">
      <c r="A386" s="127" t="s">
        <v>205</v>
      </c>
      <c r="B386" s="126" t="s">
        <v>307</v>
      </c>
      <c r="C386" s="127" t="s">
        <v>735</v>
      </c>
      <c r="D386" s="127" t="s">
        <v>273</v>
      </c>
      <c r="E386" s="127" t="s">
        <v>114</v>
      </c>
      <c r="F386" s="127" t="s">
        <v>583</v>
      </c>
      <c r="G386" s="14">
        <v>30000</v>
      </c>
      <c r="H386" s="14">
        <v>30000</v>
      </c>
      <c r="I386" s="14">
        <v>30000</v>
      </c>
    </row>
    <row r="387" spans="1:9" ht="93">
      <c r="A387" s="127" t="s">
        <v>206</v>
      </c>
      <c r="B387" s="126" t="s">
        <v>300</v>
      </c>
      <c r="C387" s="127" t="s">
        <v>735</v>
      </c>
      <c r="D387" s="127" t="s">
        <v>273</v>
      </c>
      <c r="E387" s="127" t="s">
        <v>115</v>
      </c>
      <c r="F387" s="127"/>
      <c r="G387" s="14">
        <f aca="true" t="shared" si="67" ref="G387:I388">G388</f>
        <v>150000</v>
      </c>
      <c r="H387" s="14">
        <f t="shared" si="67"/>
        <v>150000</v>
      </c>
      <c r="I387" s="14">
        <f t="shared" si="67"/>
        <v>150000</v>
      </c>
    </row>
    <row r="388" spans="1:9" ht="30.75">
      <c r="A388" s="127" t="s">
        <v>207</v>
      </c>
      <c r="B388" s="126" t="s">
        <v>306</v>
      </c>
      <c r="C388" s="127" t="s">
        <v>735</v>
      </c>
      <c r="D388" s="127" t="s">
        <v>273</v>
      </c>
      <c r="E388" s="127" t="s">
        <v>115</v>
      </c>
      <c r="F388" s="127" t="s">
        <v>582</v>
      </c>
      <c r="G388" s="14">
        <f t="shared" si="67"/>
        <v>150000</v>
      </c>
      <c r="H388" s="14">
        <f t="shared" si="67"/>
        <v>150000</v>
      </c>
      <c r="I388" s="14">
        <f t="shared" si="67"/>
        <v>150000</v>
      </c>
    </row>
    <row r="389" spans="1:9" ht="15">
      <c r="A389" s="127" t="s">
        <v>151</v>
      </c>
      <c r="B389" s="126" t="s">
        <v>307</v>
      </c>
      <c r="C389" s="127" t="s">
        <v>735</v>
      </c>
      <c r="D389" s="127" t="s">
        <v>273</v>
      </c>
      <c r="E389" s="127" t="s">
        <v>115</v>
      </c>
      <c r="F389" s="127" t="s">
        <v>583</v>
      </c>
      <c r="G389" s="14">
        <v>150000</v>
      </c>
      <c r="H389" s="14">
        <v>150000</v>
      </c>
      <c r="I389" s="14">
        <v>150000</v>
      </c>
    </row>
    <row r="390" spans="1:9" ht="93">
      <c r="A390" s="127" t="s">
        <v>152</v>
      </c>
      <c r="B390" s="126" t="s">
        <v>301</v>
      </c>
      <c r="C390" s="127" t="s">
        <v>735</v>
      </c>
      <c r="D390" s="127" t="s">
        <v>273</v>
      </c>
      <c r="E390" s="127" t="s">
        <v>116</v>
      </c>
      <c r="F390" s="127"/>
      <c r="G390" s="14">
        <f aca="true" t="shared" si="68" ref="G390:I391">G391</f>
        <v>320000</v>
      </c>
      <c r="H390" s="14">
        <f t="shared" si="68"/>
        <v>320000</v>
      </c>
      <c r="I390" s="14">
        <f t="shared" si="68"/>
        <v>320000</v>
      </c>
    </row>
    <row r="391" spans="1:9" ht="30.75">
      <c r="A391" s="127" t="s">
        <v>549</v>
      </c>
      <c r="B391" s="126" t="s">
        <v>306</v>
      </c>
      <c r="C391" s="127" t="s">
        <v>735</v>
      </c>
      <c r="D391" s="127" t="s">
        <v>273</v>
      </c>
      <c r="E391" s="127" t="s">
        <v>116</v>
      </c>
      <c r="F391" s="127" t="s">
        <v>582</v>
      </c>
      <c r="G391" s="14">
        <f t="shared" si="68"/>
        <v>320000</v>
      </c>
      <c r="H391" s="14">
        <f t="shared" si="68"/>
        <v>320000</v>
      </c>
      <c r="I391" s="14">
        <f t="shared" si="68"/>
        <v>320000</v>
      </c>
    </row>
    <row r="392" spans="1:9" ht="15">
      <c r="A392" s="127" t="s">
        <v>550</v>
      </c>
      <c r="B392" s="126" t="s">
        <v>307</v>
      </c>
      <c r="C392" s="127" t="s">
        <v>735</v>
      </c>
      <c r="D392" s="127" t="s">
        <v>273</v>
      </c>
      <c r="E392" s="127" t="s">
        <v>116</v>
      </c>
      <c r="F392" s="127" t="s">
        <v>583</v>
      </c>
      <c r="G392" s="14">
        <v>320000</v>
      </c>
      <c r="H392" s="14">
        <v>320000</v>
      </c>
      <c r="I392" s="14">
        <v>320000</v>
      </c>
    </row>
    <row r="393" spans="1:9" ht="46.5">
      <c r="A393" s="127" t="s">
        <v>551</v>
      </c>
      <c r="B393" s="145" t="s">
        <v>507</v>
      </c>
      <c r="C393" s="127" t="s">
        <v>735</v>
      </c>
      <c r="D393" s="127" t="s">
        <v>273</v>
      </c>
      <c r="E393" s="127" t="s">
        <v>117</v>
      </c>
      <c r="F393" s="127"/>
      <c r="G393" s="14">
        <f>G394+G399+G411+G406+G418</f>
        <v>30881071</v>
      </c>
      <c r="H393" s="14">
        <f>H394+H399+H411+H406+H418</f>
        <v>25767071</v>
      </c>
      <c r="I393" s="14">
        <f>I394+I399+I411+I406+I418</f>
        <v>24878645</v>
      </c>
    </row>
    <row r="394" spans="1:9" ht="124.5">
      <c r="A394" s="127" t="s">
        <v>552</v>
      </c>
      <c r="B394" s="126" t="s">
        <v>255</v>
      </c>
      <c r="C394" s="147" t="s">
        <v>735</v>
      </c>
      <c r="D394" s="147" t="s">
        <v>273</v>
      </c>
      <c r="E394" s="147" t="s">
        <v>118</v>
      </c>
      <c r="F394" s="147"/>
      <c r="G394" s="14">
        <f>G395+G397</f>
        <v>2170700</v>
      </c>
      <c r="H394" s="14">
        <f>H395+H397</f>
        <v>2170700</v>
      </c>
      <c r="I394" s="14">
        <f>I395+I397</f>
        <v>2170700</v>
      </c>
    </row>
    <row r="395" spans="1:9" ht="78">
      <c r="A395" s="127" t="s">
        <v>208</v>
      </c>
      <c r="B395" s="126" t="s">
        <v>3</v>
      </c>
      <c r="C395" s="127" t="s">
        <v>735</v>
      </c>
      <c r="D395" s="127" t="s">
        <v>273</v>
      </c>
      <c r="E395" s="147" t="s">
        <v>118</v>
      </c>
      <c r="F395" s="127" t="s">
        <v>313</v>
      </c>
      <c r="G395" s="14">
        <f>G396</f>
        <v>1602800</v>
      </c>
      <c r="H395" s="14">
        <f>H396</f>
        <v>1602800</v>
      </c>
      <c r="I395" s="14">
        <f>I396</f>
        <v>1602800</v>
      </c>
    </row>
    <row r="396" spans="1:9" ht="30.75">
      <c r="A396" s="127" t="s">
        <v>209</v>
      </c>
      <c r="B396" s="126" t="s">
        <v>27</v>
      </c>
      <c r="C396" s="127" t="s">
        <v>735</v>
      </c>
      <c r="D396" s="127" t="s">
        <v>273</v>
      </c>
      <c r="E396" s="147" t="s">
        <v>118</v>
      </c>
      <c r="F396" s="127" t="s">
        <v>330</v>
      </c>
      <c r="G396" s="14">
        <v>1602800</v>
      </c>
      <c r="H396" s="14">
        <v>1602800</v>
      </c>
      <c r="I396" s="14">
        <v>1602800</v>
      </c>
    </row>
    <row r="397" spans="1:9" ht="46.5">
      <c r="A397" s="127" t="s">
        <v>210</v>
      </c>
      <c r="B397" s="126" t="s">
        <v>867</v>
      </c>
      <c r="C397" s="254" t="s">
        <v>735</v>
      </c>
      <c r="D397" s="147" t="s">
        <v>273</v>
      </c>
      <c r="E397" s="147" t="s">
        <v>118</v>
      </c>
      <c r="F397" s="147" t="s">
        <v>141</v>
      </c>
      <c r="G397" s="14">
        <f>G398</f>
        <v>567900</v>
      </c>
      <c r="H397" s="14">
        <f>H398</f>
        <v>567900</v>
      </c>
      <c r="I397" s="14">
        <f>I398</f>
        <v>567900</v>
      </c>
    </row>
    <row r="398" spans="1:9" ht="30.75">
      <c r="A398" s="127" t="s">
        <v>211</v>
      </c>
      <c r="B398" s="126" t="s">
        <v>362</v>
      </c>
      <c r="C398" s="254" t="s">
        <v>735</v>
      </c>
      <c r="D398" s="147" t="s">
        <v>273</v>
      </c>
      <c r="E398" s="147" t="s">
        <v>118</v>
      </c>
      <c r="F398" s="147" t="s">
        <v>667</v>
      </c>
      <c r="G398" s="14">
        <v>567900</v>
      </c>
      <c r="H398" s="14">
        <v>567900</v>
      </c>
      <c r="I398" s="14">
        <v>567900</v>
      </c>
    </row>
    <row r="399" spans="1:9" ht="108.75">
      <c r="A399" s="127" t="s">
        <v>212</v>
      </c>
      <c r="B399" s="126" t="s">
        <v>509</v>
      </c>
      <c r="C399" s="127" t="s">
        <v>735</v>
      </c>
      <c r="D399" s="127" t="s">
        <v>273</v>
      </c>
      <c r="E399" s="127" t="s">
        <v>119</v>
      </c>
      <c r="F399" s="127"/>
      <c r="G399" s="14">
        <f>G400+G402+G404</f>
        <v>5963317</v>
      </c>
      <c r="H399" s="14">
        <f>H400+H402+H404</f>
        <v>4463317</v>
      </c>
      <c r="I399" s="14">
        <f>I400+I402+I404</f>
        <v>4463317</v>
      </c>
    </row>
    <row r="400" spans="1:9" ht="78">
      <c r="A400" s="127" t="s">
        <v>213</v>
      </c>
      <c r="B400" s="126" t="s">
        <v>3</v>
      </c>
      <c r="C400" s="127" t="s">
        <v>735</v>
      </c>
      <c r="D400" s="127" t="s">
        <v>273</v>
      </c>
      <c r="E400" s="127" t="s">
        <v>119</v>
      </c>
      <c r="F400" s="10" t="s">
        <v>313</v>
      </c>
      <c r="G400" s="14">
        <f>G401</f>
        <v>4749317</v>
      </c>
      <c r="H400" s="14">
        <f>H401</f>
        <v>3249317</v>
      </c>
      <c r="I400" s="14">
        <f>I401</f>
        <v>3249317</v>
      </c>
    </row>
    <row r="401" spans="1:9" ht="30.75">
      <c r="A401" s="127" t="s">
        <v>1129</v>
      </c>
      <c r="B401" s="126" t="s">
        <v>27</v>
      </c>
      <c r="C401" s="127" t="s">
        <v>735</v>
      </c>
      <c r="D401" s="127" t="s">
        <v>273</v>
      </c>
      <c r="E401" s="127" t="s">
        <v>119</v>
      </c>
      <c r="F401" s="10" t="s">
        <v>330</v>
      </c>
      <c r="G401" s="14">
        <v>4749317</v>
      </c>
      <c r="H401" s="14">
        <f>4749317-1500000</f>
        <v>3249317</v>
      </c>
      <c r="I401" s="14">
        <f>4749317-1500000</f>
        <v>3249317</v>
      </c>
    </row>
    <row r="402" spans="1:9" ht="46.5">
      <c r="A402" s="127" t="s">
        <v>1130</v>
      </c>
      <c r="B402" s="126" t="s">
        <v>867</v>
      </c>
      <c r="C402" s="127" t="s">
        <v>735</v>
      </c>
      <c r="D402" s="127" t="s">
        <v>273</v>
      </c>
      <c r="E402" s="127" t="s">
        <v>119</v>
      </c>
      <c r="F402" s="10" t="s">
        <v>141</v>
      </c>
      <c r="G402" s="14">
        <f>G403</f>
        <v>1213000</v>
      </c>
      <c r="H402" s="14">
        <f>H403</f>
        <v>1213000</v>
      </c>
      <c r="I402" s="14">
        <f>I403</f>
        <v>1213000</v>
      </c>
    </row>
    <row r="403" spans="1:9" ht="30.75">
      <c r="A403" s="127" t="s">
        <v>1131</v>
      </c>
      <c r="B403" s="126" t="s">
        <v>362</v>
      </c>
      <c r="C403" s="127" t="s">
        <v>735</v>
      </c>
      <c r="D403" s="127" t="s">
        <v>273</v>
      </c>
      <c r="E403" s="127" t="s">
        <v>119</v>
      </c>
      <c r="F403" s="10" t="s">
        <v>667</v>
      </c>
      <c r="G403" s="14">
        <v>1213000</v>
      </c>
      <c r="H403" s="14">
        <v>1213000</v>
      </c>
      <c r="I403" s="14">
        <v>1213000</v>
      </c>
    </row>
    <row r="404" spans="1:9" ht="15">
      <c r="A404" s="127" t="s">
        <v>368</v>
      </c>
      <c r="B404" s="126" t="s">
        <v>30</v>
      </c>
      <c r="C404" s="127" t="s">
        <v>735</v>
      </c>
      <c r="D404" s="127" t="s">
        <v>273</v>
      </c>
      <c r="E404" s="127" t="s">
        <v>119</v>
      </c>
      <c r="F404" s="10" t="s">
        <v>29</v>
      </c>
      <c r="G404" s="14">
        <f>G405</f>
        <v>1000</v>
      </c>
      <c r="H404" s="14">
        <f>H405</f>
        <v>1000</v>
      </c>
      <c r="I404" s="14">
        <f>I405</f>
        <v>1000</v>
      </c>
    </row>
    <row r="405" spans="1:9" ht="15">
      <c r="A405" s="127" t="s">
        <v>369</v>
      </c>
      <c r="B405" s="126" t="s">
        <v>31</v>
      </c>
      <c r="C405" s="127" t="s">
        <v>735</v>
      </c>
      <c r="D405" s="127" t="s">
        <v>273</v>
      </c>
      <c r="E405" s="127" t="s">
        <v>119</v>
      </c>
      <c r="F405" s="10" t="s">
        <v>28</v>
      </c>
      <c r="G405" s="14">
        <v>1000</v>
      </c>
      <c r="H405" s="14">
        <v>1000</v>
      </c>
      <c r="I405" s="14">
        <v>1000</v>
      </c>
    </row>
    <row r="406" spans="1:9" ht="108.75">
      <c r="A406" s="127" t="s">
        <v>370</v>
      </c>
      <c r="B406" s="126" t="s">
        <v>992</v>
      </c>
      <c r="C406" s="127" t="s">
        <v>735</v>
      </c>
      <c r="D406" s="127" t="s">
        <v>273</v>
      </c>
      <c r="E406" s="127" t="s">
        <v>993</v>
      </c>
      <c r="F406" s="127"/>
      <c r="G406" s="14">
        <f>G407+G409</f>
        <v>650000</v>
      </c>
      <c r="H406" s="14">
        <f>H407+H409</f>
        <v>636000</v>
      </c>
      <c r="I406" s="14">
        <f>I407+I409</f>
        <v>616000</v>
      </c>
    </row>
    <row r="407" spans="1:9" ht="78">
      <c r="A407" s="127" t="s">
        <v>214</v>
      </c>
      <c r="B407" s="126" t="s">
        <v>3</v>
      </c>
      <c r="C407" s="127" t="s">
        <v>735</v>
      </c>
      <c r="D407" s="127" t="s">
        <v>273</v>
      </c>
      <c r="E407" s="127" t="s">
        <v>993</v>
      </c>
      <c r="F407" s="10" t="s">
        <v>313</v>
      </c>
      <c r="G407" s="14">
        <f>G408</f>
        <v>624960</v>
      </c>
      <c r="H407" s="14">
        <f>H408</f>
        <v>610960</v>
      </c>
      <c r="I407" s="14">
        <f>I408</f>
        <v>590960</v>
      </c>
    </row>
    <row r="408" spans="1:9" ht="15">
      <c r="A408" s="127" t="s">
        <v>215</v>
      </c>
      <c r="B408" s="126" t="s">
        <v>4</v>
      </c>
      <c r="C408" s="127" t="s">
        <v>735</v>
      </c>
      <c r="D408" s="127" t="s">
        <v>273</v>
      </c>
      <c r="E408" s="127" t="s">
        <v>993</v>
      </c>
      <c r="F408" s="127" t="s">
        <v>322</v>
      </c>
      <c r="G408" s="14">
        <v>624960</v>
      </c>
      <c r="H408" s="14">
        <v>610960</v>
      </c>
      <c r="I408" s="14">
        <v>590960</v>
      </c>
    </row>
    <row r="409" spans="1:9" ht="46.5">
      <c r="A409" s="127" t="s">
        <v>216</v>
      </c>
      <c r="B409" s="126" t="s">
        <v>867</v>
      </c>
      <c r="C409" s="127" t="s">
        <v>735</v>
      </c>
      <c r="D409" s="127" t="s">
        <v>273</v>
      </c>
      <c r="E409" s="127" t="s">
        <v>993</v>
      </c>
      <c r="F409" s="127" t="s">
        <v>141</v>
      </c>
      <c r="G409" s="14">
        <f>G410</f>
        <v>25040</v>
      </c>
      <c r="H409" s="14">
        <f>H410</f>
        <v>25040</v>
      </c>
      <c r="I409" s="14">
        <f>I410</f>
        <v>25040</v>
      </c>
    </row>
    <row r="410" spans="1:9" ht="30.75">
      <c r="A410" s="127" t="s">
        <v>527</v>
      </c>
      <c r="B410" s="126" t="s">
        <v>362</v>
      </c>
      <c r="C410" s="127" t="s">
        <v>735</v>
      </c>
      <c r="D410" s="127" t="s">
        <v>273</v>
      </c>
      <c r="E410" s="127" t="s">
        <v>993</v>
      </c>
      <c r="F410" s="127" t="s">
        <v>667</v>
      </c>
      <c r="G410" s="14">
        <v>25040</v>
      </c>
      <c r="H410" s="14">
        <v>25040</v>
      </c>
      <c r="I410" s="14">
        <v>25040</v>
      </c>
    </row>
    <row r="411" spans="1:9" ht="108.75">
      <c r="A411" s="127" t="s">
        <v>217</v>
      </c>
      <c r="B411" s="126" t="s">
        <v>406</v>
      </c>
      <c r="C411" s="127" t="s">
        <v>735</v>
      </c>
      <c r="D411" s="127" t="s">
        <v>273</v>
      </c>
      <c r="E411" s="127" t="s">
        <v>120</v>
      </c>
      <c r="F411" s="127"/>
      <c r="G411" s="14">
        <f>G412+G414+G416</f>
        <v>22017054</v>
      </c>
      <c r="H411" s="14">
        <f>H412+H414+H416</f>
        <v>18417054</v>
      </c>
      <c r="I411" s="14">
        <f>I412+I414+I416</f>
        <v>17548628</v>
      </c>
    </row>
    <row r="412" spans="1:9" ht="78">
      <c r="A412" s="127" t="s">
        <v>218</v>
      </c>
      <c r="B412" s="126" t="s">
        <v>3</v>
      </c>
      <c r="C412" s="127" t="s">
        <v>735</v>
      </c>
      <c r="D412" s="127" t="s">
        <v>273</v>
      </c>
      <c r="E412" s="127" t="s">
        <v>120</v>
      </c>
      <c r="F412" s="127" t="s">
        <v>313</v>
      </c>
      <c r="G412" s="14">
        <f>G413</f>
        <v>20164054</v>
      </c>
      <c r="H412" s="14">
        <f>H413</f>
        <v>16514054</v>
      </c>
      <c r="I412" s="14">
        <f>I413</f>
        <v>16545628</v>
      </c>
    </row>
    <row r="413" spans="1:9" ht="15">
      <c r="A413" s="127" t="s">
        <v>219</v>
      </c>
      <c r="B413" s="126" t="s">
        <v>4</v>
      </c>
      <c r="C413" s="127" t="s">
        <v>735</v>
      </c>
      <c r="D413" s="127" t="s">
        <v>273</v>
      </c>
      <c r="E413" s="127" t="s">
        <v>120</v>
      </c>
      <c r="F413" s="127" t="s">
        <v>322</v>
      </c>
      <c r="G413" s="14">
        <f>20214054-50000</f>
        <v>20164054</v>
      </c>
      <c r="H413" s="14">
        <f>20214054-3700000</f>
        <v>16514054</v>
      </c>
      <c r="I413" s="14">
        <f>20214054-1668426-2000000</f>
        <v>16545628</v>
      </c>
    </row>
    <row r="414" spans="1:9" ht="46.5">
      <c r="A414" s="127" t="s">
        <v>367</v>
      </c>
      <c r="B414" s="126" t="s">
        <v>867</v>
      </c>
      <c r="C414" s="127" t="s">
        <v>735</v>
      </c>
      <c r="D414" s="127" t="s">
        <v>273</v>
      </c>
      <c r="E414" s="127" t="s">
        <v>120</v>
      </c>
      <c r="F414" s="10" t="s">
        <v>141</v>
      </c>
      <c r="G414" s="14">
        <f>G415</f>
        <v>1850000</v>
      </c>
      <c r="H414" s="14">
        <f>H415</f>
        <v>1900000</v>
      </c>
      <c r="I414" s="14">
        <f>I415</f>
        <v>1000000</v>
      </c>
    </row>
    <row r="415" spans="1:9" ht="30.75">
      <c r="A415" s="127" t="s">
        <v>220</v>
      </c>
      <c r="B415" s="126" t="s">
        <v>362</v>
      </c>
      <c r="C415" s="127" t="s">
        <v>735</v>
      </c>
      <c r="D415" s="127" t="s">
        <v>273</v>
      </c>
      <c r="E415" s="127" t="s">
        <v>120</v>
      </c>
      <c r="F415" s="10" t="s">
        <v>667</v>
      </c>
      <c r="G415" s="14">
        <f>1900000-50000</f>
        <v>1850000</v>
      </c>
      <c r="H415" s="14">
        <v>1900000</v>
      </c>
      <c r="I415" s="14">
        <f>1900000-900000</f>
        <v>1000000</v>
      </c>
    </row>
    <row r="416" spans="1:9" ht="15">
      <c r="A416" s="127" t="s">
        <v>964</v>
      </c>
      <c r="B416" s="126" t="s">
        <v>30</v>
      </c>
      <c r="C416" s="127" t="s">
        <v>735</v>
      </c>
      <c r="D416" s="127" t="s">
        <v>273</v>
      </c>
      <c r="E416" s="127" t="s">
        <v>120</v>
      </c>
      <c r="F416" s="127" t="s">
        <v>29</v>
      </c>
      <c r="G416" s="14">
        <f>G417</f>
        <v>3000</v>
      </c>
      <c r="H416" s="14">
        <f>H417</f>
        <v>3000</v>
      </c>
      <c r="I416" s="14">
        <f>I417</f>
        <v>3000</v>
      </c>
    </row>
    <row r="417" spans="1:9" ht="15">
      <c r="A417" s="127" t="s">
        <v>965</v>
      </c>
      <c r="B417" s="126" t="s">
        <v>31</v>
      </c>
      <c r="C417" s="127" t="s">
        <v>735</v>
      </c>
      <c r="D417" s="127" t="s">
        <v>273</v>
      </c>
      <c r="E417" s="127" t="s">
        <v>120</v>
      </c>
      <c r="F417" s="127" t="s">
        <v>28</v>
      </c>
      <c r="G417" s="14">
        <v>3000</v>
      </c>
      <c r="H417" s="14">
        <v>3000</v>
      </c>
      <c r="I417" s="14">
        <v>3000</v>
      </c>
    </row>
    <row r="418" spans="1:9" ht="124.5">
      <c r="A418" s="127" t="s">
        <v>966</v>
      </c>
      <c r="B418" s="126" t="s">
        <v>1084</v>
      </c>
      <c r="C418" s="127" t="s">
        <v>735</v>
      </c>
      <c r="D418" s="127" t="s">
        <v>273</v>
      </c>
      <c r="E418" s="127" t="s">
        <v>1085</v>
      </c>
      <c r="F418" s="127"/>
      <c r="G418" s="14">
        <f aca="true" t="shared" si="69" ref="G418:I419">G419</f>
        <v>80000</v>
      </c>
      <c r="H418" s="14">
        <f t="shared" si="69"/>
        <v>80000</v>
      </c>
      <c r="I418" s="14">
        <f t="shared" si="69"/>
        <v>80000</v>
      </c>
    </row>
    <row r="419" spans="1:9" ht="46.5">
      <c r="A419" s="127" t="s">
        <v>967</v>
      </c>
      <c r="B419" s="126" t="s">
        <v>867</v>
      </c>
      <c r="C419" s="127" t="s">
        <v>735</v>
      </c>
      <c r="D419" s="127" t="s">
        <v>273</v>
      </c>
      <c r="E419" s="127" t="s">
        <v>1085</v>
      </c>
      <c r="F419" s="127" t="s">
        <v>141</v>
      </c>
      <c r="G419" s="14">
        <f t="shared" si="69"/>
        <v>80000</v>
      </c>
      <c r="H419" s="14">
        <f t="shared" si="69"/>
        <v>80000</v>
      </c>
      <c r="I419" s="14">
        <f t="shared" si="69"/>
        <v>80000</v>
      </c>
    </row>
    <row r="420" spans="1:9" ht="30.75">
      <c r="A420" s="127" t="s">
        <v>528</v>
      </c>
      <c r="B420" s="126" t="s">
        <v>362</v>
      </c>
      <c r="C420" s="127" t="s">
        <v>735</v>
      </c>
      <c r="D420" s="127" t="s">
        <v>273</v>
      </c>
      <c r="E420" s="127" t="s">
        <v>1085</v>
      </c>
      <c r="F420" s="127" t="s">
        <v>667</v>
      </c>
      <c r="G420" s="14">
        <v>80000</v>
      </c>
      <c r="H420" s="14">
        <v>80000</v>
      </c>
      <c r="I420" s="14">
        <v>80000</v>
      </c>
    </row>
    <row r="421" spans="1:9" ht="15">
      <c r="A421" s="127" t="s">
        <v>221</v>
      </c>
      <c r="B421" s="145" t="s">
        <v>293</v>
      </c>
      <c r="C421" s="127" t="s">
        <v>735</v>
      </c>
      <c r="D421" s="127" t="s">
        <v>14</v>
      </c>
      <c r="E421" s="127"/>
      <c r="F421" s="127"/>
      <c r="G421" s="14">
        <f>G422+G435</f>
        <v>13512800</v>
      </c>
      <c r="H421" s="14">
        <f>H422+H435</f>
        <v>13562500</v>
      </c>
      <c r="I421" s="14">
        <f>I422+I435</f>
        <v>10211900</v>
      </c>
    </row>
    <row r="422" spans="1:9" ht="15">
      <c r="A422" s="127" t="s">
        <v>222</v>
      </c>
      <c r="B422" s="145" t="s">
        <v>294</v>
      </c>
      <c r="C422" s="127" t="s">
        <v>735</v>
      </c>
      <c r="D422" s="127" t="s">
        <v>276</v>
      </c>
      <c r="E422" s="127"/>
      <c r="F422" s="127"/>
      <c r="G422" s="14">
        <f>G423</f>
        <v>11893300</v>
      </c>
      <c r="H422" s="14">
        <f>H423</f>
        <v>11943000</v>
      </c>
      <c r="I422" s="14">
        <f>I423</f>
        <v>8592400</v>
      </c>
    </row>
    <row r="423" spans="1:9" ht="30.75">
      <c r="A423" s="127" t="s">
        <v>223</v>
      </c>
      <c r="B423" s="28" t="s">
        <v>17</v>
      </c>
      <c r="C423" s="127" t="s">
        <v>735</v>
      </c>
      <c r="D423" s="127" t="s">
        <v>276</v>
      </c>
      <c r="E423" s="127" t="s">
        <v>89</v>
      </c>
      <c r="F423" s="127"/>
      <c r="G423" s="14">
        <f>G424+G428</f>
        <v>11893300</v>
      </c>
      <c r="H423" s="14">
        <f>H424+H428</f>
        <v>11943000</v>
      </c>
      <c r="I423" s="14">
        <f>I424+I428</f>
        <v>8592400</v>
      </c>
    </row>
    <row r="424" spans="1:9" ht="15">
      <c r="A424" s="127" t="s">
        <v>224</v>
      </c>
      <c r="B424" s="28" t="s">
        <v>34</v>
      </c>
      <c r="C424" s="127" t="s">
        <v>735</v>
      </c>
      <c r="D424" s="127" t="s">
        <v>276</v>
      </c>
      <c r="E424" s="127" t="s">
        <v>104</v>
      </c>
      <c r="F424" s="127"/>
      <c r="G424" s="14">
        <f aca="true" t="shared" si="70" ref="G424:I426">G425</f>
        <v>151200</v>
      </c>
      <c r="H424" s="14">
        <f t="shared" si="70"/>
        <v>151200</v>
      </c>
      <c r="I424" s="14">
        <f t="shared" si="70"/>
        <v>151200</v>
      </c>
    </row>
    <row r="425" spans="1:9" ht="186.75">
      <c r="A425" s="127" t="s">
        <v>225</v>
      </c>
      <c r="B425" s="59" t="s">
        <v>1092</v>
      </c>
      <c r="C425" s="127" t="s">
        <v>735</v>
      </c>
      <c r="D425" s="127" t="s">
        <v>276</v>
      </c>
      <c r="E425" s="127" t="s">
        <v>121</v>
      </c>
      <c r="F425" s="127"/>
      <c r="G425" s="14">
        <f t="shared" si="70"/>
        <v>151200</v>
      </c>
      <c r="H425" s="14">
        <f t="shared" si="70"/>
        <v>151200</v>
      </c>
      <c r="I425" s="14">
        <f t="shared" si="70"/>
        <v>151200</v>
      </c>
    </row>
    <row r="426" spans="1:9" ht="30.75">
      <c r="A426" s="127" t="s">
        <v>226</v>
      </c>
      <c r="B426" s="126" t="s">
        <v>306</v>
      </c>
      <c r="C426" s="127" t="s">
        <v>735</v>
      </c>
      <c r="D426" s="127" t="s">
        <v>276</v>
      </c>
      <c r="E426" s="127" t="s">
        <v>121</v>
      </c>
      <c r="F426" s="127" t="s">
        <v>597</v>
      </c>
      <c r="G426" s="14">
        <f t="shared" si="70"/>
        <v>151200</v>
      </c>
      <c r="H426" s="14">
        <f t="shared" si="70"/>
        <v>151200</v>
      </c>
      <c r="I426" s="14">
        <f t="shared" si="70"/>
        <v>151200</v>
      </c>
    </row>
    <row r="427" spans="1:9" ht="15">
      <c r="A427" s="127" t="s">
        <v>227</v>
      </c>
      <c r="B427" s="126" t="s">
        <v>307</v>
      </c>
      <c r="C427" s="127" t="s">
        <v>735</v>
      </c>
      <c r="D427" s="127" t="s">
        <v>276</v>
      </c>
      <c r="E427" s="127" t="s">
        <v>121</v>
      </c>
      <c r="F427" s="127" t="s">
        <v>583</v>
      </c>
      <c r="G427" s="14">
        <v>151200</v>
      </c>
      <c r="H427" s="14">
        <v>151200</v>
      </c>
      <c r="I427" s="14">
        <v>151200</v>
      </c>
    </row>
    <row r="428" spans="1:9" ht="15">
      <c r="A428" s="127" t="s">
        <v>228</v>
      </c>
      <c r="B428" s="28" t="s">
        <v>506</v>
      </c>
      <c r="C428" s="127" t="s">
        <v>735</v>
      </c>
      <c r="D428" s="127" t="s">
        <v>276</v>
      </c>
      <c r="E428" s="127" t="s">
        <v>107</v>
      </c>
      <c r="F428" s="127"/>
      <c r="G428" s="14">
        <f>G429+G432</f>
        <v>11742100</v>
      </c>
      <c r="H428" s="14">
        <f>H429+H432</f>
        <v>11791800</v>
      </c>
      <c r="I428" s="14">
        <f>I429+I432</f>
        <v>8441200</v>
      </c>
    </row>
    <row r="429" spans="1:9" ht="140.25">
      <c r="A429" s="127" t="s">
        <v>229</v>
      </c>
      <c r="B429" s="126" t="s">
        <v>1284</v>
      </c>
      <c r="C429" s="127" t="s">
        <v>735</v>
      </c>
      <c r="D429" s="127" t="s">
        <v>276</v>
      </c>
      <c r="E429" s="127" t="s">
        <v>122</v>
      </c>
      <c r="F429" s="127"/>
      <c r="G429" s="14">
        <f aca="true" t="shared" si="71" ref="G429:I430">G430</f>
        <v>7127100</v>
      </c>
      <c r="H429" s="14">
        <f t="shared" si="71"/>
        <v>7050400</v>
      </c>
      <c r="I429" s="14">
        <f t="shared" si="71"/>
        <v>7050400</v>
      </c>
    </row>
    <row r="430" spans="1:9" ht="30.75">
      <c r="A430" s="127" t="s">
        <v>230</v>
      </c>
      <c r="B430" s="126" t="s">
        <v>306</v>
      </c>
      <c r="C430" s="127" t="s">
        <v>735</v>
      </c>
      <c r="D430" s="127" t="s">
        <v>276</v>
      </c>
      <c r="E430" s="127" t="s">
        <v>122</v>
      </c>
      <c r="F430" s="127" t="s">
        <v>597</v>
      </c>
      <c r="G430" s="14">
        <f t="shared" si="71"/>
        <v>7127100</v>
      </c>
      <c r="H430" s="14">
        <f t="shared" si="71"/>
        <v>7050400</v>
      </c>
      <c r="I430" s="14">
        <f t="shared" si="71"/>
        <v>7050400</v>
      </c>
    </row>
    <row r="431" spans="1:9" ht="15">
      <c r="A431" s="127" t="s">
        <v>1069</v>
      </c>
      <c r="B431" s="126" t="s">
        <v>307</v>
      </c>
      <c r="C431" s="127" t="s">
        <v>735</v>
      </c>
      <c r="D431" s="127" t="s">
        <v>276</v>
      </c>
      <c r="E431" s="127" t="s">
        <v>122</v>
      </c>
      <c r="F431" s="127" t="s">
        <v>583</v>
      </c>
      <c r="G431" s="14">
        <v>7127100</v>
      </c>
      <c r="H431" s="14">
        <v>7050400</v>
      </c>
      <c r="I431" s="14">
        <v>7050400</v>
      </c>
    </row>
    <row r="432" spans="1:9" ht="171">
      <c r="A432" s="127" t="s">
        <v>1211</v>
      </c>
      <c r="B432" s="28" t="s">
        <v>1086</v>
      </c>
      <c r="C432" s="127" t="s">
        <v>735</v>
      </c>
      <c r="D432" s="127" t="s">
        <v>276</v>
      </c>
      <c r="E432" s="127" t="s">
        <v>1087</v>
      </c>
      <c r="F432" s="127"/>
      <c r="G432" s="14">
        <f aca="true" t="shared" si="72" ref="G432:I433">G433</f>
        <v>4615000</v>
      </c>
      <c r="H432" s="14">
        <f t="shared" si="72"/>
        <v>4741400</v>
      </c>
      <c r="I432" s="14">
        <f t="shared" si="72"/>
        <v>1390800</v>
      </c>
    </row>
    <row r="433" spans="1:9" ht="30.75">
      <c r="A433" s="127" t="s">
        <v>1212</v>
      </c>
      <c r="B433" s="126" t="s">
        <v>306</v>
      </c>
      <c r="C433" s="127" t="s">
        <v>735</v>
      </c>
      <c r="D433" s="127" t="s">
        <v>276</v>
      </c>
      <c r="E433" s="127" t="s">
        <v>1087</v>
      </c>
      <c r="F433" s="127" t="s">
        <v>597</v>
      </c>
      <c r="G433" s="14">
        <f t="shared" si="72"/>
        <v>4615000</v>
      </c>
      <c r="H433" s="14">
        <f t="shared" si="72"/>
        <v>4741400</v>
      </c>
      <c r="I433" s="14">
        <f t="shared" si="72"/>
        <v>1390800</v>
      </c>
    </row>
    <row r="434" spans="1:9" ht="15">
      <c r="A434" s="127" t="s">
        <v>1213</v>
      </c>
      <c r="B434" s="126" t="s">
        <v>307</v>
      </c>
      <c r="C434" s="127" t="s">
        <v>735</v>
      </c>
      <c r="D434" s="127" t="s">
        <v>276</v>
      </c>
      <c r="E434" s="127" t="s">
        <v>1087</v>
      </c>
      <c r="F434" s="127" t="s">
        <v>583</v>
      </c>
      <c r="G434" s="14">
        <f>4610300+4700</f>
        <v>4615000</v>
      </c>
      <c r="H434" s="14">
        <f>4736600+4800</f>
        <v>4741400</v>
      </c>
      <c r="I434" s="14">
        <f>1389400+1400</f>
        <v>1390800</v>
      </c>
    </row>
    <row r="435" spans="1:9" ht="15">
      <c r="A435" s="127" t="s">
        <v>1214</v>
      </c>
      <c r="B435" s="28" t="s">
        <v>343</v>
      </c>
      <c r="C435" s="127" t="s">
        <v>735</v>
      </c>
      <c r="D435" s="147" t="s">
        <v>6</v>
      </c>
      <c r="E435" s="127"/>
      <c r="F435" s="127"/>
      <c r="G435" s="14">
        <f aca="true" t="shared" si="73" ref="G435:I437">G436</f>
        <v>1619500</v>
      </c>
      <c r="H435" s="14">
        <f t="shared" si="73"/>
        <v>1619500</v>
      </c>
      <c r="I435" s="14">
        <f t="shared" si="73"/>
        <v>1619500</v>
      </c>
    </row>
    <row r="436" spans="1:9" ht="30.75">
      <c r="A436" s="127" t="s">
        <v>231</v>
      </c>
      <c r="B436" s="28" t="s">
        <v>17</v>
      </c>
      <c r="C436" s="127" t="s">
        <v>735</v>
      </c>
      <c r="D436" s="147" t="s">
        <v>6</v>
      </c>
      <c r="E436" s="147" t="s">
        <v>89</v>
      </c>
      <c r="F436" s="147"/>
      <c r="G436" s="14">
        <f t="shared" si="73"/>
        <v>1619500</v>
      </c>
      <c r="H436" s="14">
        <f t="shared" si="73"/>
        <v>1619500</v>
      </c>
      <c r="I436" s="14">
        <f t="shared" si="73"/>
        <v>1619500</v>
      </c>
    </row>
    <row r="437" spans="1:9" ht="15">
      <c r="A437" s="127" t="s">
        <v>232</v>
      </c>
      <c r="B437" s="28" t="s">
        <v>34</v>
      </c>
      <c r="C437" s="127" t="s">
        <v>735</v>
      </c>
      <c r="D437" s="147" t="s">
        <v>6</v>
      </c>
      <c r="E437" s="147" t="s">
        <v>104</v>
      </c>
      <c r="F437" s="147"/>
      <c r="G437" s="14">
        <f t="shared" si="73"/>
        <v>1619500</v>
      </c>
      <c r="H437" s="14">
        <f t="shared" si="73"/>
        <v>1619500</v>
      </c>
      <c r="I437" s="14">
        <f t="shared" si="73"/>
        <v>1619500</v>
      </c>
    </row>
    <row r="438" spans="1:9" ht="140.25">
      <c r="A438" s="127" t="s">
        <v>233</v>
      </c>
      <c r="B438" s="126" t="s">
        <v>1093</v>
      </c>
      <c r="C438" s="127" t="s">
        <v>735</v>
      </c>
      <c r="D438" s="147" t="s">
        <v>6</v>
      </c>
      <c r="E438" s="147" t="s">
        <v>123</v>
      </c>
      <c r="F438" s="147"/>
      <c r="G438" s="14">
        <f>G441+G439</f>
        <v>1619500</v>
      </c>
      <c r="H438" s="14">
        <f>H441+H439</f>
        <v>1619500</v>
      </c>
      <c r="I438" s="14">
        <f>I441+I439</f>
        <v>1619500</v>
      </c>
    </row>
    <row r="439" spans="1:9" ht="46.5">
      <c r="A439" s="127" t="s">
        <v>234</v>
      </c>
      <c r="B439" s="126" t="s">
        <v>867</v>
      </c>
      <c r="C439" s="127" t="s">
        <v>735</v>
      </c>
      <c r="D439" s="147" t="s">
        <v>6</v>
      </c>
      <c r="E439" s="147" t="s">
        <v>123</v>
      </c>
      <c r="F439" s="147" t="s">
        <v>141</v>
      </c>
      <c r="G439" s="14">
        <f>G440</f>
        <v>31800</v>
      </c>
      <c r="H439" s="14">
        <f>H440</f>
        <v>31800</v>
      </c>
      <c r="I439" s="14">
        <f>I440</f>
        <v>31800</v>
      </c>
    </row>
    <row r="440" spans="1:9" ht="30.75">
      <c r="A440" s="127" t="s">
        <v>235</v>
      </c>
      <c r="B440" s="126" t="s">
        <v>362</v>
      </c>
      <c r="C440" s="127" t="s">
        <v>735</v>
      </c>
      <c r="D440" s="147" t="s">
        <v>6</v>
      </c>
      <c r="E440" s="147" t="s">
        <v>123</v>
      </c>
      <c r="F440" s="147" t="s">
        <v>667</v>
      </c>
      <c r="G440" s="14">
        <v>31800</v>
      </c>
      <c r="H440" s="14">
        <v>31800</v>
      </c>
      <c r="I440" s="14">
        <v>31800</v>
      </c>
    </row>
    <row r="441" spans="1:9" ht="15">
      <c r="A441" s="127" t="s">
        <v>1070</v>
      </c>
      <c r="B441" s="126" t="s">
        <v>35</v>
      </c>
      <c r="C441" s="127" t="s">
        <v>735</v>
      </c>
      <c r="D441" s="147" t="s">
        <v>6</v>
      </c>
      <c r="E441" s="147" t="s">
        <v>123</v>
      </c>
      <c r="F441" s="147" t="s">
        <v>149</v>
      </c>
      <c r="G441" s="14">
        <f>G442</f>
        <v>1587700</v>
      </c>
      <c r="H441" s="14">
        <f>H442</f>
        <v>1587700</v>
      </c>
      <c r="I441" s="14">
        <f>I442</f>
        <v>1587700</v>
      </c>
    </row>
    <row r="442" spans="1:9" ht="30.75">
      <c r="A442" s="127" t="s">
        <v>236</v>
      </c>
      <c r="B442" s="126" t="s">
        <v>305</v>
      </c>
      <c r="C442" s="127" t="s">
        <v>735</v>
      </c>
      <c r="D442" s="147" t="s">
        <v>6</v>
      </c>
      <c r="E442" s="147" t="s">
        <v>123</v>
      </c>
      <c r="F442" s="147" t="s">
        <v>150</v>
      </c>
      <c r="G442" s="14">
        <v>1587700</v>
      </c>
      <c r="H442" s="14">
        <v>1587700</v>
      </c>
      <c r="I442" s="14">
        <v>1587700</v>
      </c>
    </row>
    <row r="443" spans="1:9" ht="30.75">
      <c r="A443" s="127" t="s">
        <v>237</v>
      </c>
      <c r="B443" s="155" t="s">
        <v>357</v>
      </c>
      <c r="C443" s="143" t="s">
        <v>736</v>
      </c>
      <c r="D443" s="127"/>
      <c r="E443" s="127"/>
      <c r="F443" s="127"/>
      <c r="G443" s="144">
        <f>G444+G465+G479+G472</f>
        <v>151883154</v>
      </c>
      <c r="H443" s="144">
        <f>H444+H465+H479+H472</f>
        <v>148543860</v>
      </c>
      <c r="I443" s="144">
        <f>I444+I465+I479+I472</f>
        <v>146079041</v>
      </c>
    </row>
    <row r="444" spans="1:9" ht="15">
      <c r="A444" s="127" t="s">
        <v>371</v>
      </c>
      <c r="B444" s="145" t="s">
        <v>665</v>
      </c>
      <c r="C444" s="127" t="s">
        <v>736</v>
      </c>
      <c r="D444" s="127" t="s">
        <v>9</v>
      </c>
      <c r="E444" s="127"/>
      <c r="F444" s="127"/>
      <c r="G444" s="14">
        <f>G445+G459</f>
        <v>10516895</v>
      </c>
      <c r="H444" s="14">
        <f>H445+H459</f>
        <v>7565038</v>
      </c>
      <c r="I444" s="14">
        <f>I445+I459</f>
        <v>6537684</v>
      </c>
    </row>
    <row r="445" spans="1:9" ht="46.5">
      <c r="A445" s="127" t="s">
        <v>372</v>
      </c>
      <c r="B445" s="28" t="s">
        <v>654</v>
      </c>
      <c r="C445" s="127" t="s">
        <v>736</v>
      </c>
      <c r="D445" s="127" t="s">
        <v>266</v>
      </c>
      <c r="E445" s="127"/>
      <c r="F445" s="127"/>
      <c r="G445" s="14">
        <f>G446</f>
        <v>10462095</v>
      </c>
      <c r="H445" s="14">
        <f>H446</f>
        <v>7510238</v>
      </c>
      <c r="I445" s="14">
        <f>I446</f>
        <v>6482884</v>
      </c>
    </row>
    <row r="446" spans="1:9" ht="30.75">
      <c r="A446" s="127" t="s">
        <v>373</v>
      </c>
      <c r="B446" s="28" t="s">
        <v>644</v>
      </c>
      <c r="C446" s="127" t="s">
        <v>736</v>
      </c>
      <c r="D446" s="127" t="s">
        <v>266</v>
      </c>
      <c r="E446" s="127" t="s">
        <v>131</v>
      </c>
      <c r="F446" s="127"/>
      <c r="G446" s="14">
        <f>G447+G451</f>
        <v>10462095</v>
      </c>
      <c r="H446" s="14">
        <f>H447+H451</f>
        <v>7510238</v>
      </c>
      <c r="I446" s="14">
        <f>I447+I451</f>
        <v>6482884</v>
      </c>
    </row>
    <row r="447" spans="1:9" ht="46.5">
      <c r="A447" s="127" t="s">
        <v>968</v>
      </c>
      <c r="B447" s="126" t="s">
        <v>865</v>
      </c>
      <c r="C447" s="127" t="s">
        <v>736</v>
      </c>
      <c r="D447" s="127" t="s">
        <v>266</v>
      </c>
      <c r="E447" s="127" t="s">
        <v>124</v>
      </c>
      <c r="F447" s="10"/>
      <c r="G447" s="14">
        <f aca="true" t="shared" si="74" ref="G447:I449">G448</f>
        <v>875396</v>
      </c>
      <c r="H447" s="14">
        <f t="shared" si="74"/>
        <v>875396</v>
      </c>
      <c r="I447" s="14">
        <f t="shared" si="74"/>
        <v>875396</v>
      </c>
    </row>
    <row r="448" spans="1:9" ht="108.75">
      <c r="A448" s="127" t="s">
        <v>969</v>
      </c>
      <c r="B448" s="128" t="s">
        <v>866</v>
      </c>
      <c r="C448" s="127" t="s">
        <v>736</v>
      </c>
      <c r="D448" s="127" t="s">
        <v>266</v>
      </c>
      <c r="E448" s="127" t="s">
        <v>125</v>
      </c>
      <c r="F448" s="10"/>
      <c r="G448" s="14">
        <f t="shared" si="74"/>
        <v>875396</v>
      </c>
      <c r="H448" s="14">
        <f t="shared" si="74"/>
        <v>875396</v>
      </c>
      <c r="I448" s="14">
        <f t="shared" si="74"/>
        <v>875396</v>
      </c>
    </row>
    <row r="449" spans="1:9" ht="78">
      <c r="A449" s="127" t="s">
        <v>970</v>
      </c>
      <c r="B449" s="126" t="s">
        <v>3</v>
      </c>
      <c r="C449" s="127" t="s">
        <v>736</v>
      </c>
      <c r="D449" s="127" t="s">
        <v>266</v>
      </c>
      <c r="E449" s="127" t="s">
        <v>125</v>
      </c>
      <c r="F449" s="10" t="s">
        <v>313</v>
      </c>
      <c r="G449" s="14">
        <f t="shared" si="74"/>
        <v>875396</v>
      </c>
      <c r="H449" s="14">
        <f t="shared" si="74"/>
        <v>875396</v>
      </c>
      <c r="I449" s="14">
        <f t="shared" si="74"/>
        <v>875396</v>
      </c>
    </row>
    <row r="450" spans="1:9" ht="30.75">
      <c r="A450" s="127" t="s">
        <v>971</v>
      </c>
      <c r="B450" s="126" t="s">
        <v>27</v>
      </c>
      <c r="C450" s="127" t="s">
        <v>736</v>
      </c>
      <c r="D450" s="127" t="s">
        <v>266</v>
      </c>
      <c r="E450" s="127" t="s">
        <v>125</v>
      </c>
      <c r="F450" s="10" t="s">
        <v>330</v>
      </c>
      <c r="G450" s="14">
        <v>875396</v>
      </c>
      <c r="H450" s="14">
        <v>875396</v>
      </c>
      <c r="I450" s="14">
        <v>875396</v>
      </c>
    </row>
    <row r="451" spans="1:9" ht="30.75">
      <c r="A451" s="127" t="s">
        <v>1132</v>
      </c>
      <c r="B451" s="145" t="s">
        <v>645</v>
      </c>
      <c r="C451" s="127" t="s">
        <v>736</v>
      </c>
      <c r="D451" s="127" t="s">
        <v>266</v>
      </c>
      <c r="E451" s="127" t="s">
        <v>126</v>
      </c>
      <c r="F451" s="127"/>
      <c r="G451" s="14">
        <f>G452</f>
        <v>9586699</v>
      </c>
      <c r="H451" s="14">
        <f>H452</f>
        <v>6634842</v>
      </c>
      <c r="I451" s="14">
        <f>I452</f>
        <v>5607488</v>
      </c>
    </row>
    <row r="452" spans="1:9" ht="93">
      <c r="A452" s="127" t="s">
        <v>1133</v>
      </c>
      <c r="B452" s="128" t="s">
        <v>646</v>
      </c>
      <c r="C452" s="127" t="s">
        <v>736</v>
      </c>
      <c r="D452" s="127" t="s">
        <v>266</v>
      </c>
      <c r="E452" s="127" t="s">
        <v>127</v>
      </c>
      <c r="F452" s="127"/>
      <c r="G452" s="14">
        <f>G453+G455+G457</f>
        <v>9586699</v>
      </c>
      <c r="H452" s="14">
        <f>H453+H455+H457</f>
        <v>6634842</v>
      </c>
      <c r="I452" s="14">
        <f>I453+I455+I457</f>
        <v>5607488</v>
      </c>
    </row>
    <row r="453" spans="1:9" ht="78">
      <c r="A453" s="127" t="s">
        <v>238</v>
      </c>
      <c r="B453" s="126" t="s">
        <v>3</v>
      </c>
      <c r="C453" s="127" t="s">
        <v>736</v>
      </c>
      <c r="D453" s="127" t="s">
        <v>266</v>
      </c>
      <c r="E453" s="127" t="s">
        <v>127</v>
      </c>
      <c r="F453" s="127" t="s">
        <v>313</v>
      </c>
      <c r="G453" s="14">
        <f>G454</f>
        <v>7864336</v>
      </c>
      <c r="H453" s="14">
        <f>H454</f>
        <v>5379842</v>
      </c>
      <c r="I453" s="14">
        <f>I454</f>
        <v>4352488</v>
      </c>
    </row>
    <row r="454" spans="1:9" ht="30.75">
      <c r="A454" s="127" t="s">
        <v>239</v>
      </c>
      <c r="B454" s="126" t="s">
        <v>27</v>
      </c>
      <c r="C454" s="127" t="s">
        <v>736</v>
      </c>
      <c r="D454" s="127" t="s">
        <v>266</v>
      </c>
      <c r="E454" s="127" t="s">
        <v>127</v>
      </c>
      <c r="F454" s="127" t="s">
        <v>330</v>
      </c>
      <c r="G454" s="14">
        <f>7928557-64221</f>
        <v>7864336</v>
      </c>
      <c r="H454" s="14">
        <f>7928557-2500000-48715</f>
        <v>5379842</v>
      </c>
      <c r="I454" s="14">
        <f>7928557-3548854-27215</f>
        <v>4352488</v>
      </c>
    </row>
    <row r="455" spans="1:9" ht="46.5">
      <c r="A455" s="127" t="s">
        <v>240</v>
      </c>
      <c r="B455" s="126" t="s">
        <v>867</v>
      </c>
      <c r="C455" s="127" t="s">
        <v>736</v>
      </c>
      <c r="D455" s="127" t="s">
        <v>266</v>
      </c>
      <c r="E455" s="127" t="s">
        <v>127</v>
      </c>
      <c r="F455" s="127" t="s">
        <v>141</v>
      </c>
      <c r="G455" s="14">
        <f>G456</f>
        <v>1717363</v>
      </c>
      <c r="H455" s="14">
        <f>H456</f>
        <v>1250000</v>
      </c>
      <c r="I455" s="14">
        <f>I456</f>
        <v>1250000</v>
      </c>
    </row>
    <row r="456" spans="1:9" ht="30.75">
      <c r="A456" s="127" t="s">
        <v>241</v>
      </c>
      <c r="B456" s="126" t="s">
        <v>362</v>
      </c>
      <c r="C456" s="127" t="s">
        <v>736</v>
      </c>
      <c r="D456" s="127" t="s">
        <v>266</v>
      </c>
      <c r="E456" s="127" t="s">
        <v>127</v>
      </c>
      <c r="F456" s="147" t="s">
        <v>667</v>
      </c>
      <c r="G456" s="14">
        <f>1750000-32637</f>
        <v>1717363</v>
      </c>
      <c r="H456" s="14">
        <f>1750000-500000</f>
        <v>1250000</v>
      </c>
      <c r="I456" s="14">
        <f>1750000-500000</f>
        <v>1250000</v>
      </c>
    </row>
    <row r="457" spans="1:9" ht="15">
      <c r="A457" s="127" t="s">
        <v>1134</v>
      </c>
      <c r="B457" s="126" t="s">
        <v>30</v>
      </c>
      <c r="C457" s="127" t="s">
        <v>736</v>
      </c>
      <c r="D457" s="127" t="s">
        <v>266</v>
      </c>
      <c r="E457" s="127" t="s">
        <v>127</v>
      </c>
      <c r="F457" s="10" t="s">
        <v>29</v>
      </c>
      <c r="G457" s="14">
        <f>G458</f>
        <v>5000</v>
      </c>
      <c r="H457" s="14">
        <f>H458</f>
        <v>5000</v>
      </c>
      <c r="I457" s="14">
        <f>I458</f>
        <v>5000</v>
      </c>
    </row>
    <row r="458" spans="1:9" ht="15">
      <c r="A458" s="127" t="s">
        <v>1135</v>
      </c>
      <c r="B458" s="126" t="s">
        <v>31</v>
      </c>
      <c r="C458" s="127" t="s">
        <v>736</v>
      </c>
      <c r="D458" s="127" t="s">
        <v>266</v>
      </c>
      <c r="E458" s="127" t="s">
        <v>127</v>
      </c>
      <c r="F458" s="10" t="s">
        <v>28</v>
      </c>
      <c r="G458" s="14">
        <v>5000</v>
      </c>
      <c r="H458" s="14">
        <v>5000</v>
      </c>
      <c r="I458" s="14">
        <v>5000</v>
      </c>
    </row>
    <row r="459" spans="1:9" ht="15">
      <c r="A459" s="127" t="s">
        <v>1136</v>
      </c>
      <c r="B459" s="126" t="s">
        <v>159</v>
      </c>
      <c r="C459" s="127" t="s">
        <v>736</v>
      </c>
      <c r="D459" s="127" t="s">
        <v>562</v>
      </c>
      <c r="E459" s="127"/>
      <c r="F459" s="10"/>
      <c r="G459" s="14">
        <f aca="true" t="shared" si="75" ref="G459:I460">G460</f>
        <v>54800</v>
      </c>
      <c r="H459" s="14">
        <f t="shared" si="75"/>
        <v>54800</v>
      </c>
      <c r="I459" s="14">
        <f t="shared" si="75"/>
        <v>54800</v>
      </c>
    </row>
    <row r="460" spans="1:9" ht="30.75">
      <c r="A460" s="127" t="s">
        <v>1071</v>
      </c>
      <c r="B460" s="28" t="s">
        <v>24</v>
      </c>
      <c r="C460" s="127" t="s">
        <v>736</v>
      </c>
      <c r="D460" s="127" t="s">
        <v>562</v>
      </c>
      <c r="E460" s="127" t="s">
        <v>63</v>
      </c>
      <c r="F460" s="10"/>
      <c r="G460" s="14">
        <f t="shared" si="75"/>
        <v>54800</v>
      </c>
      <c r="H460" s="14">
        <f t="shared" si="75"/>
        <v>54800</v>
      </c>
      <c r="I460" s="14">
        <f t="shared" si="75"/>
        <v>54800</v>
      </c>
    </row>
    <row r="461" spans="1:9" ht="30.75">
      <c r="A461" s="127" t="s">
        <v>1072</v>
      </c>
      <c r="B461" s="126" t="s">
        <v>25</v>
      </c>
      <c r="C461" s="127" t="s">
        <v>736</v>
      </c>
      <c r="D461" s="127" t="s">
        <v>562</v>
      </c>
      <c r="E461" s="127" t="s">
        <v>128</v>
      </c>
      <c r="F461" s="10"/>
      <c r="G461" s="14">
        <f aca="true" t="shared" si="76" ref="G461:I463">G462</f>
        <v>54800</v>
      </c>
      <c r="H461" s="14">
        <f t="shared" si="76"/>
        <v>54800</v>
      </c>
      <c r="I461" s="14">
        <f t="shared" si="76"/>
        <v>54800</v>
      </c>
    </row>
    <row r="462" spans="1:9" ht="108.75">
      <c r="A462" s="127" t="s">
        <v>1073</v>
      </c>
      <c r="B462" s="126" t="s">
        <v>936</v>
      </c>
      <c r="C462" s="127" t="s">
        <v>736</v>
      </c>
      <c r="D462" s="127" t="s">
        <v>562</v>
      </c>
      <c r="E462" s="127" t="s">
        <v>129</v>
      </c>
      <c r="F462" s="10"/>
      <c r="G462" s="14">
        <f t="shared" si="76"/>
        <v>54800</v>
      </c>
      <c r="H462" s="14">
        <f t="shared" si="76"/>
        <v>54800</v>
      </c>
      <c r="I462" s="14">
        <f t="shared" si="76"/>
        <v>54800</v>
      </c>
    </row>
    <row r="463" spans="1:9" ht="15">
      <c r="A463" s="127" t="s">
        <v>1409</v>
      </c>
      <c r="B463" s="126" t="s">
        <v>340</v>
      </c>
      <c r="C463" s="127" t="s">
        <v>736</v>
      </c>
      <c r="D463" s="127" t="s">
        <v>562</v>
      </c>
      <c r="E463" s="127" t="s">
        <v>129</v>
      </c>
      <c r="F463" s="247">
        <v>500</v>
      </c>
      <c r="G463" s="14">
        <f t="shared" si="76"/>
        <v>54800</v>
      </c>
      <c r="H463" s="14">
        <f t="shared" si="76"/>
        <v>54800</v>
      </c>
      <c r="I463" s="14">
        <f t="shared" si="76"/>
        <v>54800</v>
      </c>
    </row>
    <row r="464" spans="1:9" ht="15">
      <c r="A464" s="127" t="s">
        <v>1410</v>
      </c>
      <c r="B464" s="126" t="s">
        <v>39</v>
      </c>
      <c r="C464" s="127" t="s">
        <v>736</v>
      </c>
      <c r="D464" s="127" t="s">
        <v>562</v>
      </c>
      <c r="E464" s="127" t="s">
        <v>129</v>
      </c>
      <c r="F464" s="247">
        <v>530</v>
      </c>
      <c r="G464" s="14">
        <v>54800</v>
      </c>
      <c r="H464" s="14">
        <v>54800</v>
      </c>
      <c r="I464" s="14">
        <v>54800</v>
      </c>
    </row>
    <row r="465" spans="1:9" ht="15">
      <c r="A465" s="127" t="s">
        <v>1411</v>
      </c>
      <c r="B465" s="145" t="s">
        <v>579</v>
      </c>
      <c r="C465" s="127" t="s">
        <v>736</v>
      </c>
      <c r="D465" s="127" t="s">
        <v>43</v>
      </c>
      <c r="E465" s="127"/>
      <c r="F465" s="247"/>
      <c r="G465" s="14">
        <f aca="true" t="shared" si="77" ref="G465:I470">G466</f>
        <v>958200</v>
      </c>
      <c r="H465" s="14">
        <f t="shared" si="77"/>
        <v>1004400</v>
      </c>
      <c r="I465" s="14">
        <f t="shared" si="77"/>
        <v>0</v>
      </c>
    </row>
    <row r="466" spans="1:9" ht="15">
      <c r="A466" s="127" t="s">
        <v>1412</v>
      </c>
      <c r="B466" s="145" t="s">
        <v>42</v>
      </c>
      <c r="C466" s="127" t="s">
        <v>736</v>
      </c>
      <c r="D466" s="127" t="s">
        <v>44</v>
      </c>
      <c r="E466" s="127"/>
      <c r="F466" s="247"/>
      <c r="G466" s="14">
        <f t="shared" si="77"/>
        <v>958200</v>
      </c>
      <c r="H466" s="14">
        <f t="shared" si="77"/>
        <v>1004400</v>
      </c>
      <c r="I466" s="14">
        <f t="shared" si="77"/>
        <v>0</v>
      </c>
    </row>
    <row r="467" spans="1:9" ht="30.75">
      <c r="A467" s="127" t="s">
        <v>1413</v>
      </c>
      <c r="B467" s="28" t="s">
        <v>24</v>
      </c>
      <c r="C467" s="127" t="s">
        <v>736</v>
      </c>
      <c r="D467" s="127" t="s">
        <v>44</v>
      </c>
      <c r="E467" s="127" t="s">
        <v>63</v>
      </c>
      <c r="F467" s="247"/>
      <c r="G467" s="14">
        <f t="shared" si="77"/>
        <v>958200</v>
      </c>
      <c r="H467" s="14">
        <f t="shared" si="77"/>
        <v>1004400</v>
      </c>
      <c r="I467" s="14">
        <f t="shared" si="77"/>
        <v>0</v>
      </c>
    </row>
    <row r="468" spans="1:9" ht="30.75">
      <c r="A468" s="127" t="s">
        <v>1414</v>
      </c>
      <c r="B468" s="126" t="s">
        <v>25</v>
      </c>
      <c r="C468" s="127" t="s">
        <v>736</v>
      </c>
      <c r="D468" s="127" t="s">
        <v>44</v>
      </c>
      <c r="E468" s="127" t="s">
        <v>128</v>
      </c>
      <c r="F468" s="247"/>
      <c r="G468" s="14">
        <f t="shared" si="77"/>
        <v>958200</v>
      </c>
      <c r="H468" s="14">
        <f t="shared" si="77"/>
        <v>1004400</v>
      </c>
      <c r="I468" s="14">
        <f t="shared" si="77"/>
        <v>0</v>
      </c>
    </row>
    <row r="469" spans="1:9" ht="93">
      <c r="A469" s="127" t="s">
        <v>1415</v>
      </c>
      <c r="B469" s="126" t="s">
        <v>937</v>
      </c>
      <c r="C469" s="127" t="s">
        <v>736</v>
      </c>
      <c r="D469" s="127" t="s">
        <v>44</v>
      </c>
      <c r="E469" s="127" t="s">
        <v>130</v>
      </c>
      <c r="F469" s="247"/>
      <c r="G469" s="14">
        <f t="shared" si="77"/>
        <v>958200</v>
      </c>
      <c r="H469" s="14">
        <f t="shared" si="77"/>
        <v>1004400</v>
      </c>
      <c r="I469" s="14">
        <f t="shared" si="77"/>
        <v>0</v>
      </c>
    </row>
    <row r="470" spans="1:9" ht="15">
      <c r="A470" s="127" t="s">
        <v>1416</v>
      </c>
      <c r="B470" s="126" t="s">
        <v>340</v>
      </c>
      <c r="C470" s="127" t="s">
        <v>736</v>
      </c>
      <c r="D470" s="127" t="s">
        <v>44</v>
      </c>
      <c r="E470" s="127" t="s">
        <v>130</v>
      </c>
      <c r="F470" s="247">
        <v>500</v>
      </c>
      <c r="G470" s="14">
        <f t="shared" si="77"/>
        <v>958200</v>
      </c>
      <c r="H470" s="14">
        <f t="shared" si="77"/>
        <v>1004400</v>
      </c>
      <c r="I470" s="14">
        <f t="shared" si="77"/>
        <v>0</v>
      </c>
    </row>
    <row r="471" spans="1:9" ht="15">
      <c r="A471" s="127" t="s">
        <v>1417</v>
      </c>
      <c r="B471" s="126" t="s">
        <v>39</v>
      </c>
      <c r="C471" s="127" t="s">
        <v>736</v>
      </c>
      <c r="D471" s="127" t="s">
        <v>44</v>
      </c>
      <c r="E471" s="127" t="s">
        <v>130</v>
      </c>
      <c r="F471" s="247">
        <v>530</v>
      </c>
      <c r="G471" s="14">
        <v>958200</v>
      </c>
      <c r="H471" s="14">
        <v>1004400</v>
      </c>
      <c r="I471" s="14">
        <v>0</v>
      </c>
    </row>
    <row r="472" spans="1:9" ht="30.75">
      <c r="A472" s="127" t="s">
        <v>1418</v>
      </c>
      <c r="B472" s="126" t="s">
        <v>1385</v>
      </c>
      <c r="C472" s="127" t="s">
        <v>736</v>
      </c>
      <c r="D472" s="127" t="s">
        <v>1386</v>
      </c>
      <c r="E472" s="127"/>
      <c r="F472" s="247"/>
      <c r="G472" s="14">
        <f aca="true" t="shared" si="78" ref="G472:I477">G473</f>
        <v>64221</v>
      </c>
      <c r="H472" s="14">
        <f t="shared" si="78"/>
        <v>48715</v>
      </c>
      <c r="I472" s="14">
        <f t="shared" si="78"/>
        <v>27215</v>
      </c>
    </row>
    <row r="473" spans="1:9" ht="30.75">
      <c r="A473" s="127" t="s">
        <v>1419</v>
      </c>
      <c r="B473" s="126" t="s">
        <v>1387</v>
      </c>
      <c r="C473" s="127" t="s">
        <v>736</v>
      </c>
      <c r="D473" s="127" t="s">
        <v>1388</v>
      </c>
      <c r="E473" s="127"/>
      <c r="F473" s="247"/>
      <c r="G473" s="14">
        <f t="shared" si="78"/>
        <v>64221</v>
      </c>
      <c r="H473" s="14">
        <f t="shared" si="78"/>
        <v>48715</v>
      </c>
      <c r="I473" s="14">
        <f t="shared" si="78"/>
        <v>27215</v>
      </c>
    </row>
    <row r="474" spans="1:9" ht="30.75">
      <c r="A474" s="127" t="s">
        <v>1420</v>
      </c>
      <c r="B474" s="145" t="s">
        <v>644</v>
      </c>
      <c r="C474" s="127" t="s">
        <v>736</v>
      </c>
      <c r="D474" s="127" t="s">
        <v>1388</v>
      </c>
      <c r="E474" s="127" t="s">
        <v>131</v>
      </c>
      <c r="F474" s="247"/>
      <c r="G474" s="14">
        <f t="shared" si="78"/>
        <v>64221</v>
      </c>
      <c r="H474" s="14">
        <f t="shared" si="78"/>
        <v>48715</v>
      </c>
      <c r="I474" s="14">
        <f t="shared" si="78"/>
        <v>27215</v>
      </c>
    </row>
    <row r="475" spans="1:9" ht="30.75">
      <c r="A475" s="127" t="s">
        <v>1421</v>
      </c>
      <c r="B475" s="126" t="s">
        <v>1389</v>
      </c>
      <c r="C475" s="127" t="s">
        <v>736</v>
      </c>
      <c r="D475" s="127" t="s">
        <v>1388</v>
      </c>
      <c r="E475" s="127" t="s">
        <v>1391</v>
      </c>
      <c r="F475" s="247"/>
      <c r="G475" s="14">
        <f t="shared" si="78"/>
        <v>64221</v>
      </c>
      <c r="H475" s="14">
        <f t="shared" si="78"/>
        <v>48715</v>
      </c>
      <c r="I475" s="14">
        <f t="shared" si="78"/>
        <v>27215</v>
      </c>
    </row>
    <row r="476" spans="1:9" ht="78">
      <c r="A476" s="127" t="s">
        <v>374</v>
      </c>
      <c r="B476" s="126" t="s">
        <v>1390</v>
      </c>
      <c r="C476" s="127" t="s">
        <v>736</v>
      </c>
      <c r="D476" s="127" t="s">
        <v>1388</v>
      </c>
      <c r="E476" s="127" t="s">
        <v>1392</v>
      </c>
      <c r="F476" s="247"/>
      <c r="G476" s="14">
        <f t="shared" si="78"/>
        <v>64221</v>
      </c>
      <c r="H476" s="14">
        <f t="shared" si="78"/>
        <v>48715</v>
      </c>
      <c r="I476" s="14">
        <f t="shared" si="78"/>
        <v>27215</v>
      </c>
    </row>
    <row r="477" spans="1:9" ht="30.75">
      <c r="A477" s="127" t="s">
        <v>242</v>
      </c>
      <c r="B477" s="126" t="s">
        <v>1385</v>
      </c>
      <c r="C477" s="127" t="s">
        <v>736</v>
      </c>
      <c r="D477" s="127" t="s">
        <v>1388</v>
      </c>
      <c r="E477" s="127" t="s">
        <v>1392</v>
      </c>
      <c r="F477" s="247">
        <v>700</v>
      </c>
      <c r="G477" s="14">
        <f t="shared" si="78"/>
        <v>64221</v>
      </c>
      <c r="H477" s="14">
        <f t="shared" si="78"/>
        <v>48715</v>
      </c>
      <c r="I477" s="14">
        <f t="shared" si="78"/>
        <v>27215</v>
      </c>
    </row>
    <row r="478" spans="1:9" ht="15">
      <c r="A478" s="127" t="s">
        <v>243</v>
      </c>
      <c r="B478" s="126" t="s">
        <v>1393</v>
      </c>
      <c r="C478" s="127" t="s">
        <v>736</v>
      </c>
      <c r="D478" s="127" t="s">
        <v>1388</v>
      </c>
      <c r="E478" s="127" t="s">
        <v>1392</v>
      </c>
      <c r="F478" s="247">
        <v>730</v>
      </c>
      <c r="G478" s="14">
        <v>64221</v>
      </c>
      <c r="H478" s="14">
        <v>48715</v>
      </c>
      <c r="I478" s="14">
        <v>27215</v>
      </c>
    </row>
    <row r="479" spans="1:9" ht="46.5">
      <c r="A479" s="127" t="s">
        <v>419</v>
      </c>
      <c r="B479" s="28" t="s">
        <v>699</v>
      </c>
      <c r="C479" s="127" t="s">
        <v>736</v>
      </c>
      <c r="D479" s="127" t="s">
        <v>676</v>
      </c>
      <c r="E479" s="127"/>
      <c r="F479" s="127"/>
      <c r="G479" s="14">
        <f>G480+G489</f>
        <v>140343838</v>
      </c>
      <c r="H479" s="14">
        <f>H480+H489</f>
        <v>139925707</v>
      </c>
      <c r="I479" s="14">
        <f>I480+I489</f>
        <v>139514142</v>
      </c>
    </row>
    <row r="480" spans="1:9" ht="46.5">
      <c r="A480" s="127" t="s">
        <v>420</v>
      </c>
      <c r="B480" s="28" t="s">
        <v>543</v>
      </c>
      <c r="C480" s="127" t="s">
        <v>736</v>
      </c>
      <c r="D480" s="127" t="s">
        <v>539</v>
      </c>
      <c r="E480" s="127"/>
      <c r="F480" s="127"/>
      <c r="G480" s="14">
        <f aca="true" t="shared" si="79" ref="G480:I481">G481</f>
        <v>45529558</v>
      </c>
      <c r="H480" s="14">
        <f t="shared" si="79"/>
        <v>41728258</v>
      </c>
      <c r="I480" s="14">
        <f t="shared" si="79"/>
        <v>41728258</v>
      </c>
    </row>
    <row r="481" spans="1:9" ht="30.75">
      <c r="A481" s="127" t="s">
        <v>421</v>
      </c>
      <c r="B481" s="145" t="s">
        <v>644</v>
      </c>
      <c r="C481" s="127" t="s">
        <v>736</v>
      </c>
      <c r="D481" s="127" t="s">
        <v>539</v>
      </c>
      <c r="E481" s="127" t="s">
        <v>131</v>
      </c>
      <c r="F481" s="127"/>
      <c r="G481" s="14">
        <f t="shared" si="79"/>
        <v>45529558</v>
      </c>
      <c r="H481" s="14">
        <f t="shared" si="79"/>
        <v>41728258</v>
      </c>
      <c r="I481" s="14">
        <f t="shared" si="79"/>
        <v>41728258</v>
      </c>
    </row>
    <row r="482" spans="1:9" ht="62.25">
      <c r="A482" s="127" t="s">
        <v>422</v>
      </c>
      <c r="B482" s="145" t="s">
        <v>700</v>
      </c>
      <c r="C482" s="127" t="s">
        <v>736</v>
      </c>
      <c r="D482" s="127" t="s">
        <v>539</v>
      </c>
      <c r="E482" s="127" t="s">
        <v>132</v>
      </c>
      <c r="F482" s="127"/>
      <c r="G482" s="14">
        <f>G483+G486</f>
        <v>45529558</v>
      </c>
      <c r="H482" s="14">
        <f>H483+H486</f>
        <v>41728258</v>
      </c>
      <c r="I482" s="14">
        <f>I483+I486</f>
        <v>41728258</v>
      </c>
    </row>
    <row r="483" spans="1:9" ht="140.25">
      <c r="A483" s="127" t="s">
        <v>423</v>
      </c>
      <c r="B483" s="28" t="s">
        <v>1079</v>
      </c>
      <c r="C483" s="10" t="s">
        <v>736</v>
      </c>
      <c r="D483" s="10" t="s">
        <v>539</v>
      </c>
      <c r="E483" s="10" t="s">
        <v>133</v>
      </c>
      <c r="F483" s="127"/>
      <c r="G483" s="14">
        <f aca="true" t="shared" si="80" ref="G483:I484">G484</f>
        <v>19006300</v>
      </c>
      <c r="H483" s="14">
        <f t="shared" si="80"/>
        <v>15205000</v>
      </c>
      <c r="I483" s="14">
        <f t="shared" si="80"/>
        <v>15205000</v>
      </c>
    </row>
    <row r="484" spans="1:9" ht="15">
      <c r="A484" s="127" t="s">
        <v>244</v>
      </c>
      <c r="B484" s="126" t="s">
        <v>340</v>
      </c>
      <c r="C484" s="10" t="s">
        <v>736</v>
      </c>
      <c r="D484" s="10" t="s">
        <v>539</v>
      </c>
      <c r="E484" s="10" t="s">
        <v>133</v>
      </c>
      <c r="F484" s="127" t="s">
        <v>656</v>
      </c>
      <c r="G484" s="14">
        <f t="shared" si="80"/>
        <v>19006300</v>
      </c>
      <c r="H484" s="14">
        <f t="shared" si="80"/>
        <v>15205000</v>
      </c>
      <c r="I484" s="14">
        <f t="shared" si="80"/>
        <v>15205000</v>
      </c>
    </row>
    <row r="485" spans="1:9" ht="15">
      <c r="A485" s="127" t="s">
        <v>245</v>
      </c>
      <c r="B485" s="28" t="s">
        <v>38</v>
      </c>
      <c r="C485" s="10" t="s">
        <v>736</v>
      </c>
      <c r="D485" s="10" t="s">
        <v>539</v>
      </c>
      <c r="E485" s="10" t="s">
        <v>133</v>
      </c>
      <c r="F485" s="127" t="s">
        <v>424</v>
      </c>
      <c r="G485" s="14">
        <v>19006300</v>
      </c>
      <c r="H485" s="14">
        <v>15205000</v>
      </c>
      <c r="I485" s="14">
        <v>15205000</v>
      </c>
    </row>
    <row r="486" spans="1:9" ht="140.25">
      <c r="A486" s="127" t="s">
        <v>246</v>
      </c>
      <c r="B486" s="28" t="s">
        <v>1075</v>
      </c>
      <c r="C486" s="10" t="s">
        <v>736</v>
      </c>
      <c r="D486" s="10" t="s">
        <v>539</v>
      </c>
      <c r="E486" s="10" t="s">
        <v>134</v>
      </c>
      <c r="F486" s="127"/>
      <c r="G486" s="14">
        <f>G487</f>
        <v>26523258</v>
      </c>
      <c r="H486" s="14">
        <f aca="true" t="shared" si="81" ref="G486:I487">H487</f>
        <v>26523258</v>
      </c>
      <c r="I486" s="14">
        <f t="shared" si="81"/>
        <v>26523258</v>
      </c>
    </row>
    <row r="487" spans="1:9" ht="15">
      <c r="A487" s="127" t="s">
        <v>247</v>
      </c>
      <c r="B487" s="126" t="s">
        <v>340</v>
      </c>
      <c r="C487" s="10" t="s">
        <v>736</v>
      </c>
      <c r="D487" s="10" t="s">
        <v>539</v>
      </c>
      <c r="E487" s="10" t="s">
        <v>134</v>
      </c>
      <c r="F487" s="127" t="s">
        <v>656</v>
      </c>
      <c r="G487" s="14">
        <f t="shared" si="81"/>
        <v>26523258</v>
      </c>
      <c r="H487" s="14">
        <f t="shared" si="81"/>
        <v>26523258</v>
      </c>
      <c r="I487" s="14">
        <f t="shared" si="81"/>
        <v>26523258</v>
      </c>
    </row>
    <row r="488" spans="1:9" ht="15">
      <c r="A488" s="127" t="s">
        <v>248</v>
      </c>
      <c r="B488" s="28" t="s">
        <v>38</v>
      </c>
      <c r="C488" s="10" t="s">
        <v>736</v>
      </c>
      <c r="D488" s="10" t="s">
        <v>539</v>
      </c>
      <c r="E488" s="10" t="s">
        <v>134</v>
      </c>
      <c r="F488" s="127" t="s">
        <v>424</v>
      </c>
      <c r="G488" s="14">
        <v>26523258</v>
      </c>
      <c r="H488" s="14">
        <v>26523258</v>
      </c>
      <c r="I488" s="14">
        <v>26523258</v>
      </c>
    </row>
    <row r="489" spans="1:9" ht="30.75">
      <c r="A489" s="127" t="s">
        <v>249</v>
      </c>
      <c r="B489" s="126" t="s">
        <v>139</v>
      </c>
      <c r="C489" s="10" t="s">
        <v>736</v>
      </c>
      <c r="D489" s="10" t="s">
        <v>140</v>
      </c>
      <c r="E489" s="10"/>
      <c r="F489" s="127"/>
      <c r="G489" s="14">
        <f>G490</f>
        <v>94814280</v>
      </c>
      <c r="H489" s="14">
        <f>H490</f>
        <v>98197449</v>
      </c>
      <c r="I489" s="14">
        <f>I490</f>
        <v>97785884</v>
      </c>
    </row>
    <row r="490" spans="1:9" ht="30.75">
      <c r="A490" s="127" t="s">
        <v>250</v>
      </c>
      <c r="B490" s="145" t="s">
        <v>644</v>
      </c>
      <c r="C490" s="127" t="s">
        <v>736</v>
      </c>
      <c r="D490" s="127" t="s">
        <v>140</v>
      </c>
      <c r="E490" s="127" t="s">
        <v>131</v>
      </c>
      <c r="F490" s="127"/>
      <c r="G490" s="14">
        <f aca="true" t="shared" si="82" ref="G490:I493">G491</f>
        <v>94814280</v>
      </c>
      <c r="H490" s="14">
        <f t="shared" si="82"/>
        <v>98197449</v>
      </c>
      <c r="I490" s="14">
        <f t="shared" si="82"/>
        <v>97785884</v>
      </c>
    </row>
    <row r="491" spans="1:9" ht="62.25">
      <c r="A491" s="127" t="s">
        <v>251</v>
      </c>
      <c r="B491" s="145" t="s">
        <v>700</v>
      </c>
      <c r="C491" s="127" t="s">
        <v>736</v>
      </c>
      <c r="D491" s="127" t="s">
        <v>140</v>
      </c>
      <c r="E491" s="127" t="s">
        <v>132</v>
      </c>
      <c r="F491" s="127"/>
      <c r="G491" s="14">
        <f t="shared" si="82"/>
        <v>94814280</v>
      </c>
      <c r="H491" s="14">
        <f t="shared" si="82"/>
        <v>98197449</v>
      </c>
      <c r="I491" s="14">
        <f t="shared" si="82"/>
        <v>97785884</v>
      </c>
    </row>
    <row r="492" spans="1:9" ht="140.25">
      <c r="A492" s="127" t="s">
        <v>252</v>
      </c>
      <c r="B492" s="28" t="s">
        <v>701</v>
      </c>
      <c r="C492" s="10" t="s">
        <v>736</v>
      </c>
      <c r="D492" s="10" t="s">
        <v>140</v>
      </c>
      <c r="E492" s="10" t="s">
        <v>135</v>
      </c>
      <c r="F492" s="127"/>
      <c r="G492" s="14">
        <f t="shared" si="82"/>
        <v>94814280</v>
      </c>
      <c r="H492" s="14">
        <f t="shared" si="82"/>
        <v>98197449</v>
      </c>
      <c r="I492" s="14">
        <f t="shared" si="82"/>
        <v>97785884</v>
      </c>
    </row>
    <row r="493" spans="1:9" ht="15">
      <c r="A493" s="127" t="s">
        <v>375</v>
      </c>
      <c r="B493" s="126" t="s">
        <v>340</v>
      </c>
      <c r="C493" s="10" t="s">
        <v>736</v>
      </c>
      <c r="D493" s="10" t="s">
        <v>140</v>
      </c>
      <c r="E493" s="10" t="s">
        <v>135</v>
      </c>
      <c r="F493" s="127" t="s">
        <v>656</v>
      </c>
      <c r="G493" s="14">
        <f t="shared" si="82"/>
        <v>94814280</v>
      </c>
      <c r="H493" s="14">
        <f t="shared" si="82"/>
        <v>98197449</v>
      </c>
      <c r="I493" s="14">
        <f t="shared" si="82"/>
        <v>97785884</v>
      </c>
    </row>
    <row r="494" spans="1:9" ht="15">
      <c r="A494" s="127" t="s">
        <v>376</v>
      </c>
      <c r="B494" s="126" t="s">
        <v>365</v>
      </c>
      <c r="C494" s="10" t="s">
        <v>736</v>
      </c>
      <c r="D494" s="10" t="s">
        <v>140</v>
      </c>
      <c r="E494" s="10" t="s">
        <v>135</v>
      </c>
      <c r="F494" s="127" t="s">
        <v>600</v>
      </c>
      <c r="G494" s="14">
        <v>94814280</v>
      </c>
      <c r="H494" s="14">
        <v>98197449</v>
      </c>
      <c r="I494" s="14">
        <v>97785884</v>
      </c>
    </row>
    <row r="495" spans="1:9" ht="15">
      <c r="A495" s="127" t="s">
        <v>972</v>
      </c>
      <c r="B495" s="28" t="s">
        <v>795</v>
      </c>
      <c r="C495" s="10"/>
      <c r="D495" s="10"/>
      <c r="E495" s="10"/>
      <c r="F495" s="127"/>
      <c r="G495" s="14"/>
      <c r="H495" s="14">
        <v>11483010</v>
      </c>
      <c r="I495" s="14">
        <v>23131574</v>
      </c>
    </row>
    <row r="496" spans="1:9" s="121" customFormat="1" ht="15">
      <c r="A496" s="127" t="s">
        <v>973</v>
      </c>
      <c r="B496" s="157" t="s">
        <v>674</v>
      </c>
      <c r="C496" s="10"/>
      <c r="D496" s="10"/>
      <c r="E496" s="253"/>
      <c r="F496" s="253"/>
      <c r="G496" s="144">
        <f>G495+G443+G310+G225+G26+G11+G206</f>
        <v>835727843.64</v>
      </c>
      <c r="H496" s="144">
        <f>H495+H443+H310+H225+H26+H11+H206</f>
        <v>789507537.64</v>
      </c>
      <c r="I496" s="144">
        <f>I495+I443+I310+I225+I26+I11+I206</f>
        <v>786183103.64</v>
      </c>
    </row>
  </sheetData>
  <sheetProtection/>
  <autoFilter ref="A9:I496"/>
  <mergeCells count="6">
    <mergeCell ref="A7:I7"/>
    <mergeCell ref="A8:I8"/>
    <mergeCell ref="H1:I1"/>
    <mergeCell ref="H2:I2"/>
    <mergeCell ref="H3:I3"/>
    <mergeCell ref="H4:I4"/>
  </mergeCells>
  <printOptions/>
  <pageMargins left="0.7874015748031497" right="0.3937007874015748" top="0.1968503937007874" bottom="0.1968503937007874" header="0.5118110236220472" footer="0.5118110236220472"/>
  <pageSetup fitToHeight="100"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H680"/>
  <sheetViews>
    <sheetView view="pageBreakPreview" zoomScale="75" zoomScaleNormal="75" zoomScaleSheetLayoutView="75" zoomScalePageLayoutView="0" workbookViewId="0" topLeftCell="A1">
      <pane xSplit="5" ySplit="10" topLeftCell="F646" activePane="bottomRight" state="frozen"/>
      <selection pane="topLeft" activeCell="A1" sqref="A1"/>
      <selection pane="topRight" activeCell="F1" sqref="F1"/>
      <selection pane="bottomLeft" activeCell="A11" sqref="A11"/>
      <selection pane="bottomRight" activeCell="A12" sqref="A12:A655"/>
    </sheetView>
  </sheetViews>
  <sheetFormatPr defaultColWidth="9.140625" defaultRowHeight="15"/>
  <cols>
    <col min="1" max="1" width="7.140625" style="162" customWidth="1"/>
    <col min="2" max="2" width="63.8515625" style="163" customWidth="1"/>
    <col min="3" max="3" width="15.28125" style="164" customWidth="1"/>
    <col min="4" max="4" width="9.7109375" style="164" customWidth="1"/>
    <col min="5" max="5" width="9.140625" style="164" customWidth="1"/>
    <col min="6" max="6" width="18.28125" style="164" customWidth="1"/>
    <col min="7" max="7" width="18.421875" style="164" customWidth="1"/>
    <col min="8" max="8" width="18.28125" style="184" customWidth="1"/>
    <col min="9" max="16384" width="9.140625" style="165" customWidth="1"/>
  </cols>
  <sheetData>
    <row r="1" spans="7:8" ht="15">
      <c r="G1" s="257" t="s">
        <v>1289</v>
      </c>
      <c r="H1" s="257"/>
    </row>
    <row r="2" spans="7:8" ht="15">
      <c r="G2" s="258" t="s">
        <v>1145</v>
      </c>
      <c r="H2" s="258"/>
    </row>
    <row r="3" spans="7:8" ht="15">
      <c r="G3" s="258" t="s">
        <v>298</v>
      </c>
      <c r="H3" s="258"/>
    </row>
    <row r="4" spans="7:8" ht="15">
      <c r="G4" s="259" t="s">
        <v>1314</v>
      </c>
      <c r="H4" s="259"/>
    </row>
    <row r="6" spans="3:8" ht="15">
      <c r="C6" s="166"/>
      <c r="D6" s="166"/>
      <c r="E6" s="166"/>
      <c r="F6" s="166"/>
      <c r="G6" s="166"/>
      <c r="H6" s="167"/>
    </row>
    <row r="7" spans="1:8" ht="60" customHeight="1">
      <c r="A7" s="256" t="s">
        <v>1308</v>
      </c>
      <c r="B7" s="256"/>
      <c r="C7" s="256"/>
      <c r="D7" s="256"/>
      <c r="E7" s="256"/>
      <c r="F7" s="256"/>
      <c r="G7" s="256"/>
      <c r="H7" s="256"/>
    </row>
    <row r="8" spans="1:8" ht="15">
      <c r="A8" s="120"/>
      <c r="B8" s="168"/>
      <c r="C8" s="168"/>
      <c r="D8" s="168"/>
      <c r="E8" s="168"/>
      <c r="F8" s="169"/>
      <c r="G8" s="169"/>
      <c r="H8" s="169"/>
    </row>
    <row r="9" ht="15">
      <c r="H9" s="170" t="s">
        <v>258</v>
      </c>
    </row>
    <row r="10" spans="1:8" ht="60" customHeight="1">
      <c r="A10" s="161" t="s">
        <v>660</v>
      </c>
      <c r="B10" s="161" t="s">
        <v>590</v>
      </c>
      <c r="C10" s="160" t="s">
        <v>591</v>
      </c>
      <c r="D10" s="160" t="s">
        <v>592</v>
      </c>
      <c r="E10" s="160" t="s">
        <v>593</v>
      </c>
      <c r="F10" s="171" t="s">
        <v>1094</v>
      </c>
      <c r="G10" s="171" t="s">
        <v>1205</v>
      </c>
      <c r="H10" s="171" t="s">
        <v>1304</v>
      </c>
    </row>
    <row r="11" spans="1:8" ht="15">
      <c r="A11" s="10"/>
      <c r="B11" s="160" t="s">
        <v>661</v>
      </c>
      <c r="C11" s="160" t="s">
        <v>664</v>
      </c>
      <c r="D11" s="160" t="s">
        <v>666</v>
      </c>
      <c r="E11" s="160" t="s">
        <v>426</v>
      </c>
      <c r="F11" s="160" t="s">
        <v>427</v>
      </c>
      <c r="G11" s="160" t="s">
        <v>428</v>
      </c>
      <c r="H11" s="172">
        <v>7</v>
      </c>
    </row>
    <row r="12" spans="1:8" s="175" customFormat="1" ht="30.75">
      <c r="A12" s="10" t="s">
        <v>661</v>
      </c>
      <c r="B12" s="155" t="s">
        <v>17</v>
      </c>
      <c r="C12" s="173" t="s">
        <v>89</v>
      </c>
      <c r="D12" s="173" t="s">
        <v>594</v>
      </c>
      <c r="E12" s="173" t="s">
        <v>594</v>
      </c>
      <c r="F12" s="174">
        <f>F13+F43+F89+F119+F145</f>
        <v>462010323</v>
      </c>
      <c r="G12" s="174">
        <f>G13+G43+G89+G119+G145</f>
        <v>435582552</v>
      </c>
      <c r="H12" s="174">
        <f>H13+H43+H89+H119+H145</f>
        <v>422097676</v>
      </c>
    </row>
    <row r="13" spans="1:8" s="175" customFormat="1" ht="15">
      <c r="A13" s="10" t="s">
        <v>664</v>
      </c>
      <c r="B13" s="158" t="s">
        <v>34</v>
      </c>
      <c r="C13" s="173" t="s">
        <v>104</v>
      </c>
      <c r="D13" s="173" t="s">
        <v>594</v>
      </c>
      <c r="E13" s="173" t="s">
        <v>594</v>
      </c>
      <c r="F13" s="174">
        <f>F19+F24+F33+F38+F14</f>
        <v>111405600</v>
      </c>
      <c r="G13" s="174">
        <f>G19+G24+G33+G38+G14</f>
        <v>107455600</v>
      </c>
      <c r="H13" s="174">
        <f>H19+H24+H33+H38+H14</f>
        <v>104355600</v>
      </c>
    </row>
    <row r="14" spans="1:8" ht="196.5" customHeight="1">
      <c r="A14" s="10" t="s">
        <v>666</v>
      </c>
      <c r="B14" s="126" t="s">
        <v>1279</v>
      </c>
      <c r="C14" s="127" t="s">
        <v>536</v>
      </c>
      <c r="D14" s="127"/>
      <c r="E14" s="10"/>
      <c r="F14" s="176">
        <f aca="true" t="shared" si="0" ref="F14:H17">F15</f>
        <v>24760900</v>
      </c>
      <c r="G14" s="176">
        <f t="shared" si="0"/>
        <v>24760900</v>
      </c>
      <c r="H14" s="176">
        <f t="shared" si="0"/>
        <v>24760900</v>
      </c>
    </row>
    <row r="15" spans="1:8" ht="30.75">
      <c r="A15" s="10" t="s">
        <v>426</v>
      </c>
      <c r="B15" s="126" t="s">
        <v>306</v>
      </c>
      <c r="C15" s="127" t="s">
        <v>536</v>
      </c>
      <c r="D15" s="127" t="s">
        <v>582</v>
      </c>
      <c r="E15" s="10" t="s">
        <v>594</v>
      </c>
      <c r="F15" s="176">
        <f t="shared" si="0"/>
        <v>24760900</v>
      </c>
      <c r="G15" s="176">
        <f t="shared" si="0"/>
        <v>24760900</v>
      </c>
      <c r="H15" s="176">
        <f t="shared" si="0"/>
        <v>24760900</v>
      </c>
    </row>
    <row r="16" spans="1:8" ht="15">
      <c r="A16" s="10" t="s">
        <v>427</v>
      </c>
      <c r="B16" s="126" t="s">
        <v>307</v>
      </c>
      <c r="C16" s="127" t="s">
        <v>536</v>
      </c>
      <c r="D16" s="127" t="s">
        <v>583</v>
      </c>
      <c r="E16" s="10" t="s">
        <v>594</v>
      </c>
      <c r="F16" s="176">
        <f t="shared" si="0"/>
        <v>24760900</v>
      </c>
      <c r="G16" s="176">
        <f t="shared" si="0"/>
        <v>24760900</v>
      </c>
      <c r="H16" s="176">
        <f t="shared" si="0"/>
        <v>24760900</v>
      </c>
    </row>
    <row r="17" spans="1:8" ht="15">
      <c r="A17" s="10" t="s">
        <v>428</v>
      </c>
      <c r="B17" s="58" t="s">
        <v>425</v>
      </c>
      <c r="C17" s="127" t="s">
        <v>536</v>
      </c>
      <c r="D17" s="10" t="s">
        <v>583</v>
      </c>
      <c r="E17" s="10" t="s">
        <v>12</v>
      </c>
      <c r="F17" s="176">
        <f>F18</f>
        <v>24760900</v>
      </c>
      <c r="G17" s="176">
        <f t="shared" si="0"/>
        <v>24760900</v>
      </c>
      <c r="H17" s="176">
        <f t="shared" si="0"/>
        <v>24760900</v>
      </c>
    </row>
    <row r="18" spans="1:8" ht="15">
      <c r="A18" s="10" t="s">
        <v>429</v>
      </c>
      <c r="B18" s="145" t="s">
        <v>308</v>
      </c>
      <c r="C18" s="127" t="s">
        <v>536</v>
      </c>
      <c r="D18" s="10" t="s">
        <v>583</v>
      </c>
      <c r="E18" s="10" t="s">
        <v>270</v>
      </c>
      <c r="F18" s="14">
        <f>'№4 вед 2023-2025'!G317</f>
        <v>24760900</v>
      </c>
      <c r="G18" s="14">
        <f>'№4 вед 2023-2025'!H317</f>
        <v>24760900</v>
      </c>
      <c r="H18" s="14">
        <f>'№4 вед 2023-2025'!I317</f>
        <v>24760900</v>
      </c>
    </row>
    <row r="19" spans="1:8" s="175" customFormat="1" ht="139.5" customHeight="1">
      <c r="A19" s="10" t="s">
        <v>430</v>
      </c>
      <c r="B19" s="59" t="s">
        <v>1092</v>
      </c>
      <c r="C19" s="127" t="s">
        <v>121</v>
      </c>
      <c r="D19" s="10" t="s">
        <v>594</v>
      </c>
      <c r="E19" s="10" t="s">
        <v>594</v>
      </c>
      <c r="F19" s="176">
        <f aca="true" t="shared" si="1" ref="F19:H22">F20</f>
        <v>151200</v>
      </c>
      <c r="G19" s="176">
        <f t="shared" si="1"/>
        <v>151200</v>
      </c>
      <c r="H19" s="176">
        <f t="shared" si="1"/>
        <v>151200</v>
      </c>
    </row>
    <row r="20" spans="1:8" s="175" customFormat="1" ht="30.75">
      <c r="A20" s="10" t="s">
        <v>431</v>
      </c>
      <c r="B20" s="126" t="s">
        <v>306</v>
      </c>
      <c r="C20" s="127" t="s">
        <v>121</v>
      </c>
      <c r="D20" s="10" t="s">
        <v>582</v>
      </c>
      <c r="E20" s="10" t="s">
        <v>594</v>
      </c>
      <c r="F20" s="176">
        <f t="shared" si="1"/>
        <v>151200</v>
      </c>
      <c r="G20" s="176">
        <f t="shared" si="1"/>
        <v>151200</v>
      </c>
      <c r="H20" s="176">
        <f t="shared" si="1"/>
        <v>151200</v>
      </c>
    </row>
    <row r="21" spans="1:8" s="175" customFormat="1" ht="15">
      <c r="A21" s="10" t="s">
        <v>432</v>
      </c>
      <c r="B21" s="126" t="s">
        <v>307</v>
      </c>
      <c r="C21" s="127" t="s">
        <v>121</v>
      </c>
      <c r="D21" s="10" t="s">
        <v>583</v>
      </c>
      <c r="E21" s="10" t="s">
        <v>594</v>
      </c>
      <c r="F21" s="176">
        <f t="shared" si="1"/>
        <v>151200</v>
      </c>
      <c r="G21" s="176">
        <f t="shared" si="1"/>
        <v>151200</v>
      </c>
      <c r="H21" s="176">
        <f t="shared" si="1"/>
        <v>151200</v>
      </c>
    </row>
    <row r="22" spans="1:8" s="175" customFormat="1" ht="15">
      <c r="A22" s="10" t="s">
        <v>433</v>
      </c>
      <c r="B22" s="126" t="s">
        <v>293</v>
      </c>
      <c r="C22" s="127" t="s">
        <v>121</v>
      </c>
      <c r="D22" s="10" t="s">
        <v>583</v>
      </c>
      <c r="E22" s="10" t="s">
        <v>14</v>
      </c>
      <c r="F22" s="176">
        <f t="shared" si="1"/>
        <v>151200</v>
      </c>
      <c r="G22" s="176">
        <f t="shared" si="1"/>
        <v>151200</v>
      </c>
      <c r="H22" s="176">
        <f t="shared" si="1"/>
        <v>151200</v>
      </c>
    </row>
    <row r="23" spans="1:8" s="175" customFormat="1" ht="15">
      <c r="A23" s="10" t="s">
        <v>434</v>
      </c>
      <c r="B23" s="126" t="s">
        <v>595</v>
      </c>
      <c r="C23" s="127" t="s">
        <v>121</v>
      </c>
      <c r="D23" s="10" t="s">
        <v>583</v>
      </c>
      <c r="E23" s="10" t="s">
        <v>276</v>
      </c>
      <c r="F23" s="14">
        <f>'№4 вед 2023-2025'!G427</f>
        <v>151200</v>
      </c>
      <c r="G23" s="14">
        <f>'№4 вед 2023-2025'!H427</f>
        <v>151200</v>
      </c>
      <c r="H23" s="14">
        <f>'№4 вед 2023-2025'!I427</f>
        <v>151200</v>
      </c>
    </row>
    <row r="24" spans="1:8" s="175" customFormat="1" ht="96.75" customHeight="1">
      <c r="A24" s="10" t="s">
        <v>280</v>
      </c>
      <c r="B24" s="126" t="s">
        <v>1093</v>
      </c>
      <c r="C24" s="147" t="s">
        <v>123</v>
      </c>
      <c r="D24" s="10" t="s">
        <v>594</v>
      </c>
      <c r="E24" s="10" t="s">
        <v>594</v>
      </c>
      <c r="F24" s="176">
        <f>F29+F25</f>
        <v>1619500</v>
      </c>
      <c r="G24" s="176">
        <f>G29+G25</f>
        <v>1619500</v>
      </c>
      <c r="H24" s="176">
        <f>H29+H25</f>
        <v>1619500</v>
      </c>
    </row>
    <row r="25" spans="1:8" s="175" customFormat="1" ht="46.5">
      <c r="A25" s="10" t="s">
        <v>435</v>
      </c>
      <c r="B25" s="126" t="s">
        <v>867</v>
      </c>
      <c r="C25" s="147" t="s">
        <v>123</v>
      </c>
      <c r="D25" s="10" t="s">
        <v>141</v>
      </c>
      <c r="E25" s="10"/>
      <c r="F25" s="176">
        <f aca="true" t="shared" si="2" ref="F25:G27">F26</f>
        <v>31800</v>
      </c>
      <c r="G25" s="176">
        <f t="shared" si="2"/>
        <v>31800</v>
      </c>
      <c r="H25" s="176">
        <f>H26</f>
        <v>31800</v>
      </c>
    </row>
    <row r="26" spans="1:8" s="175" customFormat="1" ht="30.75">
      <c r="A26" s="10" t="s">
        <v>436</v>
      </c>
      <c r="B26" s="126" t="s">
        <v>362</v>
      </c>
      <c r="C26" s="147" t="s">
        <v>123</v>
      </c>
      <c r="D26" s="10" t="s">
        <v>667</v>
      </c>
      <c r="E26" s="10"/>
      <c r="F26" s="176">
        <f t="shared" si="2"/>
        <v>31800</v>
      </c>
      <c r="G26" s="176">
        <f t="shared" si="2"/>
        <v>31800</v>
      </c>
      <c r="H26" s="176">
        <f>H27</f>
        <v>31800</v>
      </c>
    </row>
    <row r="27" spans="1:8" s="175" customFormat="1" ht="15">
      <c r="A27" s="10" t="s">
        <v>437</v>
      </c>
      <c r="B27" s="126" t="s">
        <v>293</v>
      </c>
      <c r="C27" s="147" t="s">
        <v>123</v>
      </c>
      <c r="D27" s="10" t="s">
        <v>667</v>
      </c>
      <c r="E27" s="10" t="s">
        <v>14</v>
      </c>
      <c r="F27" s="176">
        <f t="shared" si="2"/>
        <v>31800</v>
      </c>
      <c r="G27" s="176">
        <f t="shared" si="2"/>
        <v>31800</v>
      </c>
      <c r="H27" s="176">
        <f>H28</f>
        <v>31800</v>
      </c>
    </row>
    <row r="28" spans="1:8" s="175" customFormat="1" ht="15">
      <c r="A28" s="10" t="s">
        <v>438</v>
      </c>
      <c r="B28" s="28" t="s">
        <v>343</v>
      </c>
      <c r="C28" s="147" t="s">
        <v>123</v>
      </c>
      <c r="D28" s="10" t="s">
        <v>667</v>
      </c>
      <c r="E28" s="10" t="s">
        <v>6</v>
      </c>
      <c r="F28" s="14">
        <f>'№4 вед 2023-2025'!G440</f>
        <v>31800</v>
      </c>
      <c r="G28" s="14">
        <f>'№4 вед 2023-2025'!H440</f>
        <v>31800</v>
      </c>
      <c r="H28" s="14">
        <f>'№4 вед 2023-2025'!I440</f>
        <v>31800</v>
      </c>
    </row>
    <row r="29" spans="1:8" s="175" customFormat="1" ht="15">
      <c r="A29" s="10" t="s">
        <v>439</v>
      </c>
      <c r="B29" s="126" t="s">
        <v>35</v>
      </c>
      <c r="C29" s="147" t="s">
        <v>123</v>
      </c>
      <c r="D29" s="10" t="s">
        <v>149</v>
      </c>
      <c r="E29" s="10" t="s">
        <v>594</v>
      </c>
      <c r="F29" s="176">
        <f aca="true" t="shared" si="3" ref="F29:G31">F30</f>
        <v>1587700</v>
      </c>
      <c r="G29" s="176">
        <f t="shared" si="3"/>
        <v>1587700</v>
      </c>
      <c r="H29" s="176">
        <f>H30</f>
        <v>1587700</v>
      </c>
    </row>
    <row r="30" spans="1:8" s="175" customFormat="1" ht="30.75">
      <c r="A30" s="10" t="s">
        <v>443</v>
      </c>
      <c r="B30" s="126" t="s">
        <v>305</v>
      </c>
      <c r="C30" s="147" t="s">
        <v>123</v>
      </c>
      <c r="D30" s="10" t="s">
        <v>150</v>
      </c>
      <c r="E30" s="10" t="s">
        <v>594</v>
      </c>
      <c r="F30" s="176">
        <f t="shared" si="3"/>
        <v>1587700</v>
      </c>
      <c r="G30" s="176">
        <f t="shared" si="3"/>
        <v>1587700</v>
      </c>
      <c r="H30" s="176">
        <f>H31</f>
        <v>1587700</v>
      </c>
    </row>
    <row r="31" spans="1:8" s="175" customFormat="1" ht="15">
      <c r="A31" s="10" t="s">
        <v>444</v>
      </c>
      <c r="B31" s="126" t="s">
        <v>293</v>
      </c>
      <c r="C31" s="147" t="s">
        <v>123</v>
      </c>
      <c r="D31" s="10" t="s">
        <v>150</v>
      </c>
      <c r="E31" s="10" t="s">
        <v>14</v>
      </c>
      <c r="F31" s="176">
        <f t="shared" si="3"/>
        <v>1587700</v>
      </c>
      <c r="G31" s="176">
        <f t="shared" si="3"/>
        <v>1587700</v>
      </c>
      <c r="H31" s="176">
        <f>H32</f>
        <v>1587700</v>
      </c>
    </row>
    <row r="32" spans="1:8" s="175" customFormat="1" ht="15">
      <c r="A32" s="10" t="s">
        <v>445</v>
      </c>
      <c r="B32" s="28" t="s">
        <v>343</v>
      </c>
      <c r="C32" s="147" t="s">
        <v>123</v>
      </c>
      <c r="D32" s="10" t="s">
        <v>150</v>
      </c>
      <c r="E32" s="10" t="s">
        <v>6</v>
      </c>
      <c r="F32" s="14">
        <f>'№4 вед 2023-2025'!G442</f>
        <v>1587700</v>
      </c>
      <c r="G32" s="14">
        <f>'№4 вед 2023-2025'!H442</f>
        <v>1587700</v>
      </c>
      <c r="H32" s="14">
        <f>'№4 вед 2023-2025'!I442</f>
        <v>1587700</v>
      </c>
    </row>
    <row r="33" spans="1:8" ht="206.25" customHeight="1">
      <c r="A33" s="10" t="s">
        <v>281</v>
      </c>
      <c r="B33" s="126" t="s">
        <v>1280</v>
      </c>
      <c r="C33" s="147" t="s">
        <v>105</v>
      </c>
      <c r="D33" s="10" t="s">
        <v>594</v>
      </c>
      <c r="E33" s="10" t="s">
        <v>594</v>
      </c>
      <c r="F33" s="176">
        <f aca="true" t="shared" si="4" ref="F33:H36">F34</f>
        <v>30352000</v>
      </c>
      <c r="G33" s="176">
        <f t="shared" si="4"/>
        <v>30352000</v>
      </c>
      <c r="H33" s="176">
        <f t="shared" si="4"/>
        <v>30352000</v>
      </c>
    </row>
    <row r="34" spans="1:8" ht="39" customHeight="1">
      <c r="A34" s="10" t="s">
        <v>448</v>
      </c>
      <c r="B34" s="126" t="s">
        <v>306</v>
      </c>
      <c r="C34" s="147" t="s">
        <v>105</v>
      </c>
      <c r="D34" s="147" t="s">
        <v>582</v>
      </c>
      <c r="E34" s="10" t="s">
        <v>594</v>
      </c>
      <c r="F34" s="176">
        <f t="shared" si="4"/>
        <v>30352000</v>
      </c>
      <c r="G34" s="176">
        <f t="shared" si="4"/>
        <v>30352000</v>
      </c>
      <c r="H34" s="176">
        <f t="shared" si="4"/>
        <v>30352000</v>
      </c>
    </row>
    <row r="35" spans="1:8" ht="15">
      <c r="A35" s="10" t="s">
        <v>730</v>
      </c>
      <c r="B35" s="126" t="s">
        <v>307</v>
      </c>
      <c r="C35" s="147" t="s">
        <v>105</v>
      </c>
      <c r="D35" s="10" t="s">
        <v>583</v>
      </c>
      <c r="E35" s="10" t="s">
        <v>594</v>
      </c>
      <c r="F35" s="176">
        <f t="shared" si="4"/>
        <v>30352000</v>
      </c>
      <c r="G35" s="176">
        <f t="shared" si="4"/>
        <v>30352000</v>
      </c>
      <c r="H35" s="176">
        <f t="shared" si="4"/>
        <v>30352000</v>
      </c>
    </row>
    <row r="36" spans="1:8" ht="15">
      <c r="A36" s="10" t="s">
        <v>731</v>
      </c>
      <c r="B36" s="58" t="s">
        <v>425</v>
      </c>
      <c r="C36" s="147" t="s">
        <v>105</v>
      </c>
      <c r="D36" s="10" t="s">
        <v>583</v>
      </c>
      <c r="E36" s="10" t="s">
        <v>12</v>
      </c>
      <c r="F36" s="176">
        <f>F37</f>
        <v>30352000</v>
      </c>
      <c r="G36" s="176">
        <f t="shared" si="4"/>
        <v>30352000</v>
      </c>
      <c r="H36" s="176">
        <f t="shared" si="4"/>
        <v>30352000</v>
      </c>
    </row>
    <row r="37" spans="1:8" ht="15">
      <c r="A37" s="10" t="s">
        <v>732</v>
      </c>
      <c r="B37" s="145" t="s">
        <v>308</v>
      </c>
      <c r="C37" s="147" t="s">
        <v>105</v>
      </c>
      <c r="D37" s="10" t="s">
        <v>583</v>
      </c>
      <c r="E37" s="10" t="s">
        <v>270</v>
      </c>
      <c r="F37" s="14">
        <f>'№4 вед 2023-2025'!G320</f>
        <v>30352000</v>
      </c>
      <c r="G37" s="14">
        <f>'№4 вед 2023-2025'!H320</f>
        <v>30352000</v>
      </c>
      <c r="H37" s="14">
        <f>'№4 вед 2023-2025'!I320</f>
        <v>30352000</v>
      </c>
    </row>
    <row r="38" spans="1:8" ht="66" customHeight="1">
      <c r="A38" s="10" t="s">
        <v>673</v>
      </c>
      <c r="B38" s="126" t="s">
        <v>520</v>
      </c>
      <c r="C38" s="127" t="s">
        <v>106</v>
      </c>
      <c r="D38" s="10" t="s">
        <v>594</v>
      </c>
      <c r="E38" s="10" t="s">
        <v>594</v>
      </c>
      <c r="F38" s="176">
        <f aca="true" t="shared" si="5" ref="F38:H41">F39</f>
        <v>54522000</v>
      </c>
      <c r="G38" s="176">
        <f t="shared" si="5"/>
        <v>50572000</v>
      </c>
      <c r="H38" s="176">
        <f t="shared" si="5"/>
        <v>47472000</v>
      </c>
    </row>
    <row r="39" spans="1:8" ht="30.75">
      <c r="A39" s="10" t="s">
        <v>553</v>
      </c>
      <c r="B39" s="126" t="s">
        <v>306</v>
      </c>
      <c r="C39" s="127" t="s">
        <v>106</v>
      </c>
      <c r="D39" s="10" t="s">
        <v>582</v>
      </c>
      <c r="E39" s="10" t="s">
        <v>594</v>
      </c>
      <c r="F39" s="176">
        <f t="shared" si="5"/>
        <v>54522000</v>
      </c>
      <c r="G39" s="176">
        <f t="shared" si="5"/>
        <v>50572000</v>
      </c>
      <c r="H39" s="176">
        <f t="shared" si="5"/>
        <v>47472000</v>
      </c>
    </row>
    <row r="40" spans="1:8" ht="15">
      <c r="A40" s="10" t="s">
        <v>282</v>
      </c>
      <c r="B40" s="126" t="s">
        <v>307</v>
      </c>
      <c r="C40" s="127" t="s">
        <v>106</v>
      </c>
      <c r="D40" s="10" t="s">
        <v>583</v>
      </c>
      <c r="E40" s="10" t="s">
        <v>594</v>
      </c>
      <c r="F40" s="176">
        <f t="shared" si="5"/>
        <v>54522000</v>
      </c>
      <c r="G40" s="176">
        <f t="shared" si="5"/>
        <v>50572000</v>
      </c>
      <c r="H40" s="176">
        <f t="shared" si="5"/>
        <v>47472000</v>
      </c>
    </row>
    <row r="41" spans="1:8" ht="15">
      <c r="A41" s="10" t="s">
        <v>283</v>
      </c>
      <c r="B41" s="58" t="s">
        <v>425</v>
      </c>
      <c r="C41" s="127" t="s">
        <v>106</v>
      </c>
      <c r="D41" s="10" t="s">
        <v>583</v>
      </c>
      <c r="E41" s="10" t="s">
        <v>12</v>
      </c>
      <c r="F41" s="176">
        <f t="shared" si="5"/>
        <v>54522000</v>
      </c>
      <c r="G41" s="176">
        <f t="shared" si="5"/>
        <v>50572000</v>
      </c>
      <c r="H41" s="176">
        <f t="shared" si="5"/>
        <v>47472000</v>
      </c>
    </row>
    <row r="42" spans="1:8" ht="15">
      <c r="A42" s="10" t="s">
        <v>284</v>
      </c>
      <c r="B42" s="145" t="s">
        <v>308</v>
      </c>
      <c r="C42" s="127" t="s">
        <v>106</v>
      </c>
      <c r="D42" s="10" t="s">
        <v>583</v>
      </c>
      <c r="E42" s="10" t="s">
        <v>270</v>
      </c>
      <c r="F42" s="14">
        <f>'№4 вед 2023-2025'!G323</f>
        <v>54522000</v>
      </c>
      <c r="G42" s="14">
        <f>'№4 вед 2023-2025'!H323</f>
        <v>50572000</v>
      </c>
      <c r="H42" s="14">
        <f>'№4 вед 2023-2025'!I323</f>
        <v>47472000</v>
      </c>
    </row>
    <row r="43" spans="1:8" s="175" customFormat="1" ht="15">
      <c r="A43" s="10" t="s">
        <v>285</v>
      </c>
      <c r="B43" s="177" t="s">
        <v>506</v>
      </c>
      <c r="C43" s="173" t="s">
        <v>107</v>
      </c>
      <c r="D43" s="173" t="s">
        <v>594</v>
      </c>
      <c r="E43" s="173" t="s">
        <v>594</v>
      </c>
      <c r="F43" s="174">
        <f>F54+F59+F64+F69+F49+F44+F79+F84+F74</f>
        <v>279588900</v>
      </c>
      <c r="G43" s="174">
        <f>G54+G59+G64+G69+G49+G44+G79+G84+G74</f>
        <v>267273990</v>
      </c>
      <c r="H43" s="174">
        <f>H54+H59+H64+H69+H49+H44+H79+H84+H74</f>
        <v>258806400</v>
      </c>
    </row>
    <row r="44" spans="1:8" ht="111" customHeight="1">
      <c r="A44" s="10" t="s">
        <v>286</v>
      </c>
      <c r="B44" s="126" t="s">
        <v>1285</v>
      </c>
      <c r="C44" s="127" t="s">
        <v>1091</v>
      </c>
      <c r="D44" s="10"/>
      <c r="E44" s="10"/>
      <c r="F44" s="176">
        <f aca="true" t="shared" si="6" ref="F44:H47">F45</f>
        <v>691900</v>
      </c>
      <c r="G44" s="176">
        <f t="shared" si="6"/>
        <v>0</v>
      </c>
      <c r="H44" s="176">
        <f t="shared" si="6"/>
        <v>0</v>
      </c>
    </row>
    <row r="45" spans="1:8" ht="30.75">
      <c r="A45" s="10" t="s">
        <v>353</v>
      </c>
      <c r="B45" s="126" t="s">
        <v>306</v>
      </c>
      <c r="C45" s="127" t="s">
        <v>1091</v>
      </c>
      <c r="D45" s="10" t="s">
        <v>582</v>
      </c>
      <c r="E45" s="10" t="s">
        <v>594</v>
      </c>
      <c r="F45" s="176">
        <f t="shared" si="6"/>
        <v>691900</v>
      </c>
      <c r="G45" s="176">
        <f t="shared" si="6"/>
        <v>0</v>
      </c>
      <c r="H45" s="176">
        <f t="shared" si="6"/>
        <v>0</v>
      </c>
    </row>
    <row r="46" spans="1:8" ht="15">
      <c r="A46" s="10" t="s">
        <v>287</v>
      </c>
      <c r="B46" s="126" t="s">
        <v>307</v>
      </c>
      <c r="C46" s="127" t="s">
        <v>1091</v>
      </c>
      <c r="D46" s="10" t="s">
        <v>583</v>
      </c>
      <c r="E46" s="10"/>
      <c r="F46" s="176">
        <f t="shared" si="6"/>
        <v>691900</v>
      </c>
      <c r="G46" s="176">
        <f t="shared" si="6"/>
        <v>0</v>
      </c>
      <c r="H46" s="176">
        <f t="shared" si="6"/>
        <v>0</v>
      </c>
    </row>
    <row r="47" spans="1:8" ht="15">
      <c r="A47" s="10" t="s">
        <v>288</v>
      </c>
      <c r="B47" s="58" t="s">
        <v>425</v>
      </c>
      <c r="C47" s="127" t="s">
        <v>1091</v>
      </c>
      <c r="D47" s="10" t="s">
        <v>583</v>
      </c>
      <c r="E47" s="10" t="s">
        <v>12</v>
      </c>
      <c r="F47" s="176">
        <f t="shared" si="6"/>
        <v>691900</v>
      </c>
      <c r="G47" s="176">
        <f t="shared" si="6"/>
        <v>0</v>
      </c>
      <c r="H47" s="176">
        <f t="shared" si="6"/>
        <v>0</v>
      </c>
    </row>
    <row r="48" spans="1:8" ht="15">
      <c r="A48" s="10" t="s">
        <v>289</v>
      </c>
      <c r="B48" s="126" t="s">
        <v>291</v>
      </c>
      <c r="C48" s="127" t="s">
        <v>1091</v>
      </c>
      <c r="D48" s="10" t="s">
        <v>583</v>
      </c>
      <c r="E48" s="10" t="s">
        <v>271</v>
      </c>
      <c r="F48" s="14">
        <f>'№4 вед 2023-2025'!G329</f>
        <v>691900</v>
      </c>
      <c r="G48" s="14">
        <f>'№4 вед 2023-2025'!H329</f>
        <v>0</v>
      </c>
      <c r="H48" s="14">
        <f>'№4 вед 2023-2025'!I329</f>
        <v>0</v>
      </c>
    </row>
    <row r="49" spans="1:8" ht="204" customHeight="1">
      <c r="A49" s="10" t="s">
        <v>290</v>
      </c>
      <c r="B49" s="126" t="s">
        <v>1281</v>
      </c>
      <c r="C49" s="127" t="s">
        <v>537</v>
      </c>
      <c r="D49" s="10"/>
      <c r="E49" s="10"/>
      <c r="F49" s="176">
        <f aca="true" t="shared" si="7" ref="F49:H52">F50</f>
        <v>32215000</v>
      </c>
      <c r="G49" s="176">
        <f t="shared" si="7"/>
        <v>32215000</v>
      </c>
      <c r="H49" s="176">
        <f t="shared" si="7"/>
        <v>32215000</v>
      </c>
    </row>
    <row r="50" spans="1:8" ht="30.75">
      <c r="A50" s="10" t="s">
        <v>354</v>
      </c>
      <c r="B50" s="126" t="s">
        <v>306</v>
      </c>
      <c r="C50" s="127" t="s">
        <v>537</v>
      </c>
      <c r="D50" s="10" t="s">
        <v>582</v>
      </c>
      <c r="E50" s="10" t="s">
        <v>594</v>
      </c>
      <c r="F50" s="176">
        <f t="shared" si="7"/>
        <v>32215000</v>
      </c>
      <c r="G50" s="176">
        <f t="shared" si="7"/>
        <v>32215000</v>
      </c>
      <c r="H50" s="176">
        <f t="shared" si="7"/>
        <v>32215000</v>
      </c>
    </row>
    <row r="51" spans="1:8" ht="15">
      <c r="A51" s="10" t="s">
        <v>355</v>
      </c>
      <c r="B51" s="126" t="s">
        <v>307</v>
      </c>
      <c r="C51" s="127" t="s">
        <v>537</v>
      </c>
      <c r="D51" s="10" t="s">
        <v>583</v>
      </c>
      <c r="E51" s="10"/>
      <c r="F51" s="176">
        <f t="shared" si="7"/>
        <v>32215000</v>
      </c>
      <c r="G51" s="176">
        <f t="shared" si="7"/>
        <v>32215000</v>
      </c>
      <c r="H51" s="176">
        <f t="shared" si="7"/>
        <v>32215000</v>
      </c>
    </row>
    <row r="52" spans="1:8" ht="15">
      <c r="A52" s="10" t="s">
        <v>356</v>
      </c>
      <c r="B52" s="58" t="s">
        <v>425</v>
      </c>
      <c r="C52" s="127" t="s">
        <v>537</v>
      </c>
      <c r="D52" s="10" t="s">
        <v>583</v>
      </c>
      <c r="E52" s="10" t="s">
        <v>12</v>
      </c>
      <c r="F52" s="176">
        <f t="shared" si="7"/>
        <v>32215000</v>
      </c>
      <c r="G52" s="176">
        <f t="shared" si="7"/>
        <v>32215000</v>
      </c>
      <c r="H52" s="176">
        <f t="shared" si="7"/>
        <v>32215000</v>
      </c>
    </row>
    <row r="53" spans="1:8" ht="15">
      <c r="A53" s="10" t="s">
        <v>18</v>
      </c>
      <c r="B53" s="126" t="s">
        <v>291</v>
      </c>
      <c r="C53" s="127" t="s">
        <v>537</v>
      </c>
      <c r="D53" s="10" t="s">
        <v>583</v>
      </c>
      <c r="E53" s="10" t="s">
        <v>271</v>
      </c>
      <c r="F53" s="14">
        <f>'№4 вед 2023-2025'!G332</f>
        <v>32215000</v>
      </c>
      <c r="G53" s="14">
        <f>'№4 вед 2023-2025'!H332</f>
        <v>32215000</v>
      </c>
      <c r="H53" s="14">
        <f>'№4 вед 2023-2025'!I332</f>
        <v>32215000</v>
      </c>
    </row>
    <row r="54" spans="1:8" ht="249">
      <c r="A54" s="10" t="s">
        <v>19</v>
      </c>
      <c r="B54" s="126" t="s">
        <v>1282</v>
      </c>
      <c r="C54" s="147" t="s">
        <v>108</v>
      </c>
      <c r="D54" s="10"/>
      <c r="E54" s="10" t="s">
        <v>594</v>
      </c>
      <c r="F54" s="176">
        <f aca="true" t="shared" si="8" ref="F54:H57">F55</f>
        <v>128422120</v>
      </c>
      <c r="G54" s="176">
        <f t="shared" si="8"/>
        <v>128422120</v>
      </c>
      <c r="H54" s="176">
        <f t="shared" si="8"/>
        <v>128422120</v>
      </c>
    </row>
    <row r="55" spans="1:8" ht="30.75">
      <c r="A55" s="10" t="s">
        <v>1098</v>
      </c>
      <c r="B55" s="126" t="s">
        <v>306</v>
      </c>
      <c r="C55" s="147" t="s">
        <v>108</v>
      </c>
      <c r="D55" s="10" t="s">
        <v>582</v>
      </c>
      <c r="E55" s="10" t="s">
        <v>594</v>
      </c>
      <c r="F55" s="176">
        <f t="shared" si="8"/>
        <v>128422120</v>
      </c>
      <c r="G55" s="176">
        <f t="shared" si="8"/>
        <v>128422120</v>
      </c>
      <c r="H55" s="176">
        <f t="shared" si="8"/>
        <v>128422120</v>
      </c>
    </row>
    <row r="56" spans="1:8" ht="15">
      <c r="A56" s="10" t="s">
        <v>1099</v>
      </c>
      <c r="B56" s="126" t="s">
        <v>307</v>
      </c>
      <c r="C56" s="147" t="s">
        <v>108</v>
      </c>
      <c r="D56" s="10" t="s">
        <v>583</v>
      </c>
      <c r="E56" s="10"/>
      <c r="F56" s="176">
        <f t="shared" si="8"/>
        <v>128422120</v>
      </c>
      <c r="G56" s="176">
        <f t="shared" si="8"/>
        <v>128422120</v>
      </c>
      <c r="H56" s="176">
        <f t="shared" si="8"/>
        <v>128422120</v>
      </c>
    </row>
    <row r="57" spans="1:8" ht="15">
      <c r="A57" s="10" t="s">
        <v>257</v>
      </c>
      <c r="B57" s="58" t="s">
        <v>425</v>
      </c>
      <c r="C57" s="147" t="s">
        <v>108</v>
      </c>
      <c r="D57" s="10" t="s">
        <v>583</v>
      </c>
      <c r="E57" s="10" t="s">
        <v>12</v>
      </c>
      <c r="F57" s="176">
        <f>F58</f>
        <v>128422120</v>
      </c>
      <c r="G57" s="176">
        <f t="shared" si="8"/>
        <v>128422120</v>
      </c>
      <c r="H57" s="176">
        <f t="shared" si="8"/>
        <v>128422120</v>
      </c>
    </row>
    <row r="58" spans="1:8" ht="15">
      <c r="A58" s="10" t="s">
        <v>706</v>
      </c>
      <c r="B58" s="126" t="s">
        <v>291</v>
      </c>
      <c r="C58" s="147" t="s">
        <v>108</v>
      </c>
      <c r="D58" s="10" t="s">
        <v>583</v>
      </c>
      <c r="E58" s="10" t="s">
        <v>271</v>
      </c>
      <c r="F58" s="14">
        <f>'№4 вед 2023-2025'!G335</f>
        <v>128422120</v>
      </c>
      <c r="G58" s="14">
        <f>'№4 вед 2023-2025'!H335</f>
        <v>128422120</v>
      </c>
      <c r="H58" s="14">
        <f>'№4 вед 2023-2025'!I335</f>
        <v>128422120</v>
      </c>
    </row>
    <row r="59" spans="1:8" ht="113.25" customHeight="1">
      <c r="A59" s="10" t="s">
        <v>707</v>
      </c>
      <c r="B59" s="126" t="s">
        <v>1284</v>
      </c>
      <c r="C59" s="127" t="s">
        <v>122</v>
      </c>
      <c r="D59" s="10"/>
      <c r="E59" s="10"/>
      <c r="F59" s="176">
        <f>F60</f>
        <v>7127100</v>
      </c>
      <c r="G59" s="176">
        <f>G60</f>
        <v>7050400</v>
      </c>
      <c r="H59" s="176">
        <f>H60</f>
        <v>7050400</v>
      </c>
    </row>
    <row r="60" spans="1:8" ht="28.5" customHeight="1">
      <c r="A60" s="10" t="s">
        <v>708</v>
      </c>
      <c r="B60" s="126" t="s">
        <v>306</v>
      </c>
      <c r="C60" s="127" t="s">
        <v>122</v>
      </c>
      <c r="D60" s="10" t="s">
        <v>582</v>
      </c>
      <c r="E60" s="10"/>
      <c r="F60" s="176">
        <f aca="true" t="shared" si="9" ref="F60:H62">F61</f>
        <v>7127100</v>
      </c>
      <c r="G60" s="176">
        <f t="shared" si="9"/>
        <v>7050400</v>
      </c>
      <c r="H60" s="176">
        <f t="shared" si="9"/>
        <v>7050400</v>
      </c>
    </row>
    <row r="61" spans="1:8" ht="15">
      <c r="A61" s="10" t="s">
        <v>941</v>
      </c>
      <c r="B61" s="126" t="s">
        <v>307</v>
      </c>
      <c r="C61" s="127" t="s">
        <v>122</v>
      </c>
      <c r="D61" s="10" t="s">
        <v>583</v>
      </c>
      <c r="E61" s="10"/>
      <c r="F61" s="176">
        <f t="shared" si="9"/>
        <v>7127100</v>
      </c>
      <c r="G61" s="176">
        <f t="shared" si="9"/>
        <v>7050400</v>
      </c>
      <c r="H61" s="176">
        <f t="shared" si="9"/>
        <v>7050400</v>
      </c>
    </row>
    <row r="62" spans="1:8" ht="15">
      <c r="A62" s="10" t="s">
        <v>942</v>
      </c>
      <c r="B62" s="126" t="s">
        <v>293</v>
      </c>
      <c r="C62" s="127" t="s">
        <v>122</v>
      </c>
      <c r="D62" s="10" t="s">
        <v>583</v>
      </c>
      <c r="E62" s="10" t="s">
        <v>14</v>
      </c>
      <c r="F62" s="176">
        <f t="shared" si="9"/>
        <v>7127100</v>
      </c>
      <c r="G62" s="176">
        <f t="shared" si="9"/>
        <v>7050400</v>
      </c>
      <c r="H62" s="176">
        <f t="shared" si="9"/>
        <v>7050400</v>
      </c>
    </row>
    <row r="63" spans="1:8" ht="15">
      <c r="A63" s="10" t="s">
        <v>1100</v>
      </c>
      <c r="B63" s="126" t="s">
        <v>595</v>
      </c>
      <c r="C63" s="127" t="s">
        <v>122</v>
      </c>
      <c r="D63" s="10" t="s">
        <v>583</v>
      </c>
      <c r="E63" s="10" t="s">
        <v>276</v>
      </c>
      <c r="F63" s="14">
        <f>'№4 вед 2023-2025'!G431</f>
        <v>7127100</v>
      </c>
      <c r="G63" s="14">
        <f>'№4 вед 2023-2025'!H431</f>
        <v>7050400</v>
      </c>
      <c r="H63" s="14">
        <f>'№4 вед 2023-2025'!I431</f>
        <v>7050400</v>
      </c>
    </row>
    <row r="64" spans="1:8" ht="65.25" customHeight="1">
      <c r="A64" s="10" t="s">
        <v>153</v>
      </c>
      <c r="B64" s="126" t="s">
        <v>254</v>
      </c>
      <c r="C64" s="127" t="s">
        <v>109</v>
      </c>
      <c r="D64" s="10"/>
      <c r="E64" s="10"/>
      <c r="F64" s="176">
        <f aca="true" t="shared" si="10" ref="F64:H67">F65</f>
        <v>91256980</v>
      </c>
      <c r="G64" s="176">
        <f t="shared" si="10"/>
        <v>84141970</v>
      </c>
      <c r="H64" s="176">
        <f t="shared" si="10"/>
        <v>81024980</v>
      </c>
    </row>
    <row r="65" spans="1:8" ht="30.75">
      <c r="A65" s="10" t="s">
        <v>737</v>
      </c>
      <c r="B65" s="126" t="s">
        <v>306</v>
      </c>
      <c r="C65" s="127" t="s">
        <v>109</v>
      </c>
      <c r="D65" s="10" t="s">
        <v>582</v>
      </c>
      <c r="E65" s="10"/>
      <c r="F65" s="176">
        <f t="shared" si="10"/>
        <v>91256980</v>
      </c>
      <c r="G65" s="176">
        <f t="shared" si="10"/>
        <v>84141970</v>
      </c>
      <c r="H65" s="176">
        <f t="shared" si="10"/>
        <v>81024980</v>
      </c>
    </row>
    <row r="66" spans="1:8" ht="15">
      <c r="A66" s="10" t="s">
        <v>738</v>
      </c>
      <c r="B66" s="126" t="s">
        <v>307</v>
      </c>
      <c r="C66" s="127" t="s">
        <v>109</v>
      </c>
      <c r="D66" s="10" t="s">
        <v>583</v>
      </c>
      <c r="E66" s="10"/>
      <c r="F66" s="176">
        <f t="shared" si="10"/>
        <v>91256980</v>
      </c>
      <c r="G66" s="176">
        <f t="shared" si="10"/>
        <v>84141970</v>
      </c>
      <c r="H66" s="176">
        <f t="shared" si="10"/>
        <v>81024980</v>
      </c>
    </row>
    <row r="67" spans="1:8" ht="15">
      <c r="A67" s="10" t="s">
        <v>739</v>
      </c>
      <c r="B67" s="58" t="s">
        <v>425</v>
      </c>
      <c r="C67" s="127" t="s">
        <v>109</v>
      </c>
      <c r="D67" s="10" t="s">
        <v>583</v>
      </c>
      <c r="E67" s="10" t="s">
        <v>12</v>
      </c>
      <c r="F67" s="176">
        <f t="shared" si="10"/>
        <v>91256980</v>
      </c>
      <c r="G67" s="176">
        <f t="shared" si="10"/>
        <v>84141970</v>
      </c>
      <c r="H67" s="176">
        <f t="shared" si="10"/>
        <v>81024980</v>
      </c>
    </row>
    <row r="68" spans="1:8" ht="15">
      <c r="A68" s="10" t="s">
        <v>740</v>
      </c>
      <c r="B68" s="126" t="s">
        <v>291</v>
      </c>
      <c r="C68" s="127" t="s">
        <v>109</v>
      </c>
      <c r="D68" s="10" t="s">
        <v>583</v>
      </c>
      <c r="E68" s="10" t="s">
        <v>271</v>
      </c>
      <c r="F68" s="14">
        <f>'№4 вед 2023-2025'!G338</f>
        <v>91256980</v>
      </c>
      <c r="G68" s="14">
        <f>'№4 вед 2023-2025'!H338</f>
        <v>84141970</v>
      </c>
      <c r="H68" s="14">
        <f>'№4 вед 2023-2025'!I338</f>
        <v>81024980</v>
      </c>
    </row>
    <row r="69" spans="1:8" ht="79.5" customHeight="1">
      <c r="A69" s="10" t="s">
        <v>943</v>
      </c>
      <c r="B69" s="145" t="s">
        <v>253</v>
      </c>
      <c r="C69" s="10" t="s">
        <v>110</v>
      </c>
      <c r="D69" s="10"/>
      <c r="E69" s="10"/>
      <c r="F69" s="176">
        <f aca="true" t="shared" si="11" ref="F69:H72">F70</f>
        <v>9000000</v>
      </c>
      <c r="G69" s="176">
        <f t="shared" si="11"/>
        <v>9000000</v>
      </c>
      <c r="H69" s="176">
        <f t="shared" si="11"/>
        <v>7000000</v>
      </c>
    </row>
    <row r="70" spans="1:8" ht="30.75">
      <c r="A70" s="10" t="s">
        <v>944</v>
      </c>
      <c r="B70" s="126" t="s">
        <v>306</v>
      </c>
      <c r="C70" s="10" t="s">
        <v>110</v>
      </c>
      <c r="D70" s="10" t="s">
        <v>582</v>
      </c>
      <c r="E70" s="10"/>
      <c r="F70" s="176">
        <f t="shared" si="11"/>
        <v>9000000</v>
      </c>
      <c r="G70" s="176">
        <f t="shared" si="11"/>
        <v>9000000</v>
      </c>
      <c r="H70" s="176">
        <f t="shared" si="11"/>
        <v>7000000</v>
      </c>
    </row>
    <row r="71" spans="1:8" ht="15">
      <c r="A71" s="10" t="s">
        <v>669</v>
      </c>
      <c r="B71" s="126" t="s">
        <v>307</v>
      </c>
      <c r="C71" s="10" t="s">
        <v>110</v>
      </c>
      <c r="D71" s="10" t="s">
        <v>583</v>
      </c>
      <c r="E71" s="10"/>
      <c r="F71" s="176">
        <f t="shared" si="11"/>
        <v>9000000</v>
      </c>
      <c r="G71" s="176">
        <f t="shared" si="11"/>
        <v>9000000</v>
      </c>
      <c r="H71" s="176">
        <f t="shared" si="11"/>
        <v>7000000</v>
      </c>
    </row>
    <row r="72" spans="1:8" ht="15">
      <c r="A72" s="10" t="s">
        <v>945</v>
      </c>
      <c r="B72" s="58" t="s">
        <v>425</v>
      </c>
      <c r="C72" s="10" t="s">
        <v>110</v>
      </c>
      <c r="D72" s="10" t="s">
        <v>583</v>
      </c>
      <c r="E72" s="10" t="s">
        <v>12</v>
      </c>
      <c r="F72" s="176">
        <f t="shared" si="11"/>
        <v>9000000</v>
      </c>
      <c r="G72" s="176">
        <f t="shared" si="11"/>
        <v>9000000</v>
      </c>
      <c r="H72" s="176">
        <f t="shared" si="11"/>
        <v>7000000</v>
      </c>
    </row>
    <row r="73" spans="1:8" ht="15">
      <c r="A73" s="10" t="s">
        <v>946</v>
      </c>
      <c r="B73" s="126" t="s">
        <v>291</v>
      </c>
      <c r="C73" s="10" t="s">
        <v>110</v>
      </c>
      <c r="D73" s="10" t="s">
        <v>583</v>
      </c>
      <c r="E73" s="10" t="s">
        <v>271</v>
      </c>
      <c r="F73" s="14">
        <f>'№4 вед 2023-2025'!G341</f>
        <v>9000000</v>
      </c>
      <c r="G73" s="14">
        <f>'№4 вед 2023-2025'!H341</f>
        <v>9000000</v>
      </c>
      <c r="H73" s="14">
        <f>'№4 вед 2023-2025'!I341</f>
        <v>7000000</v>
      </c>
    </row>
    <row r="74" spans="1:8" ht="67.5" customHeight="1">
      <c r="A74" s="10" t="s">
        <v>947</v>
      </c>
      <c r="B74" s="126" t="s">
        <v>1028</v>
      </c>
      <c r="C74" s="10" t="s">
        <v>999</v>
      </c>
      <c r="D74" s="127"/>
      <c r="E74" s="10"/>
      <c r="F74" s="14">
        <f aca="true" t="shared" si="12" ref="F74:H77">F75</f>
        <v>1703100</v>
      </c>
      <c r="G74" s="14">
        <f t="shared" si="12"/>
        <v>1703100</v>
      </c>
      <c r="H74" s="14">
        <f t="shared" si="12"/>
        <v>1703100</v>
      </c>
    </row>
    <row r="75" spans="1:8" ht="30.75">
      <c r="A75" s="10" t="s">
        <v>670</v>
      </c>
      <c r="B75" s="126" t="s">
        <v>306</v>
      </c>
      <c r="C75" s="10" t="s">
        <v>999</v>
      </c>
      <c r="D75" s="127" t="s">
        <v>582</v>
      </c>
      <c r="E75" s="10"/>
      <c r="F75" s="14">
        <f t="shared" si="12"/>
        <v>1703100</v>
      </c>
      <c r="G75" s="14">
        <f t="shared" si="12"/>
        <v>1703100</v>
      </c>
      <c r="H75" s="14">
        <f t="shared" si="12"/>
        <v>1703100</v>
      </c>
    </row>
    <row r="76" spans="1:8" ht="15">
      <c r="A76" s="10" t="s">
        <v>659</v>
      </c>
      <c r="B76" s="126" t="s">
        <v>307</v>
      </c>
      <c r="C76" s="10" t="s">
        <v>999</v>
      </c>
      <c r="D76" s="127" t="s">
        <v>583</v>
      </c>
      <c r="E76" s="10"/>
      <c r="F76" s="14">
        <f t="shared" si="12"/>
        <v>1703100</v>
      </c>
      <c r="G76" s="14">
        <f t="shared" si="12"/>
        <v>1703100</v>
      </c>
      <c r="H76" s="14">
        <f t="shared" si="12"/>
        <v>1703100</v>
      </c>
    </row>
    <row r="77" spans="1:8" ht="15">
      <c r="A77" s="10" t="s">
        <v>147</v>
      </c>
      <c r="B77" s="58" t="s">
        <v>425</v>
      </c>
      <c r="C77" s="10" t="s">
        <v>999</v>
      </c>
      <c r="D77" s="127" t="s">
        <v>583</v>
      </c>
      <c r="E77" s="10" t="s">
        <v>12</v>
      </c>
      <c r="F77" s="14">
        <f t="shared" si="12"/>
        <v>1703100</v>
      </c>
      <c r="G77" s="14">
        <f t="shared" si="12"/>
        <v>1703100</v>
      </c>
      <c r="H77" s="14">
        <f t="shared" si="12"/>
        <v>1703100</v>
      </c>
    </row>
    <row r="78" spans="1:8" ht="15">
      <c r="A78" s="10" t="s">
        <v>148</v>
      </c>
      <c r="B78" s="126" t="s">
        <v>291</v>
      </c>
      <c r="C78" s="10" t="s">
        <v>999</v>
      </c>
      <c r="D78" s="127" t="s">
        <v>583</v>
      </c>
      <c r="E78" s="10" t="s">
        <v>271</v>
      </c>
      <c r="F78" s="14">
        <f>'№4 вед 2023-2025'!G344</f>
        <v>1703100</v>
      </c>
      <c r="G78" s="14">
        <f>'№4 вед 2023-2025'!H344</f>
        <v>1703100</v>
      </c>
      <c r="H78" s="14">
        <f>'№4 вед 2023-2025'!I344</f>
        <v>1703100</v>
      </c>
    </row>
    <row r="79" spans="1:8" ht="100.5" customHeight="1">
      <c r="A79" s="10" t="s">
        <v>668</v>
      </c>
      <c r="B79" s="126" t="s">
        <v>1082</v>
      </c>
      <c r="C79" s="10" t="s">
        <v>1083</v>
      </c>
      <c r="D79" s="10"/>
      <c r="E79" s="10"/>
      <c r="F79" s="14">
        <f>F80</f>
        <v>4557700</v>
      </c>
      <c r="G79" s="14">
        <f>G80</f>
        <v>0</v>
      </c>
      <c r="H79" s="14">
        <f>H80</f>
        <v>0</v>
      </c>
    </row>
    <row r="80" spans="1:8" ht="30" customHeight="1">
      <c r="A80" s="10" t="s">
        <v>541</v>
      </c>
      <c r="B80" s="126" t="s">
        <v>306</v>
      </c>
      <c r="C80" s="10" t="s">
        <v>1083</v>
      </c>
      <c r="D80" s="10" t="s">
        <v>582</v>
      </c>
      <c r="E80" s="10"/>
      <c r="F80" s="14">
        <f>F81</f>
        <v>4557700</v>
      </c>
      <c r="G80" s="14">
        <f aca="true" t="shared" si="13" ref="G80:H82">G81</f>
        <v>0</v>
      </c>
      <c r="H80" s="14">
        <f t="shared" si="13"/>
        <v>0</v>
      </c>
    </row>
    <row r="81" spans="1:8" ht="15">
      <c r="A81" s="10" t="s">
        <v>709</v>
      </c>
      <c r="B81" s="126" t="s">
        <v>307</v>
      </c>
      <c r="C81" s="10" t="s">
        <v>1083</v>
      </c>
      <c r="D81" s="10" t="s">
        <v>583</v>
      </c>
      <c r="E81" s="10"/>
      <c r="F81" s="14">
        <f>F82</f>
        <v>4557700</v>
      </c>
      <c r="G81" s="14">
        <f t="shared" si="13"/>
        <v>0</v>
      </c>
      <c r="H81" s="14">
        <f t="shared" si="13"/>
        <v>0</v>
      </c>
    </row>
    <row r="82" spans="1:8" ht="15">
      <c r="A82" s="10" t="s">
        <v>677</v>
      </c>
      <c r="B82" s="58" t="s">
        <v>425</v>
      </c>
      <c r="C82" s="10" t="s">
        <v>1083</v>
      </c>
      <c r="D82" s="10" t="s">
        <v>583</v>
      </c>
      <c r="E82" s="10" t="s">
        <v>12</v>
      </c>
      <c r="F82" s="14">
        <f>F83</f>
        <v>4557700</v>
      </c>
      <c r="G82" s="14">
        <f t="shared" si="13"/>
        <v>0</v>
      </c>
      <c r="H82" s="14">
        <f t="shared" si="13"/>
        <v>0</v>
      </c>
    </row>
    <row r="83" spans="1:8" ht="15">
      <c r="A83" s="10" t="s">
        <v>678</v>
      </c>
      <c r="B83" s="126" t="s">
        <v>291</v>
      </c>
      <c r="C83" s="10" t="s">
        <v>1083</v>
      </c>
      <c r="D83" s="10" t="s">
        <v>583</v>
      </c>
      <c r="E83" s="10" t="s">
        <v>271</v>
      </c>
      <c r="F83" s="14">
        <f>'№4 вед 2023-2025'!G347</f>
        <v>4557700</v>
      </c>
      <c r="G83" s="14">
        <f>'№4 вед 2023-2025'!H347</f>
        <v>0</v>
      </c>
      <c r="H83" s="14">
        <f>'№4 вед 2023-2025'!I347</f>
        <v>0</v>
      </c>
    </row>
    <row r="84" spans="1:8" ht="111.75" customHeight="1">
      <c r="A84" s="10" t="s">
        <v>679</v>
      </c>
      <c r="B84" s="28" t="s">
        <v>1086</v>
      </c>
      <c r="C84" s="10" t="s">
        <v>1087</v>
      </c>
      <c r="D84" s="10"/>
      <c r="E84" s="10"/>
      <c r="F84" s="14">
        <f>F85</f>
        <v>4615000</v>
      </c>
      <c r="G84" s="14">
        <f aca="true" t="shared" si="14" ref="G84:H87">G85</f>
        <v>4741400</v>
      </c>
      <c r="H84" s="14">
        <f t="shared" si="14"/>
        <v>1390800</v>
      </c>
    </row>
    <row r="85" spans="1:8" ht="30.75">
      <c r="A85" s="10" t="s">
        <v>680</v>
      </c>
      <c r="B85" s="126" t="s">
        <v>306</v>
      </c>
      <c r="C85" s="10" t="s">
        <v>1087</v>
      </c>
      <c r="D85" s="10" t="s">
        <v>582</v>
      </c>
      <c r="E85" s="10"/>
      <c r="F85" s="14">
        <f>F86</f>
        <v>4615000</v>
      </c>
      <c r="G85" s="14">
        <f t="shared" si="14"/>
        <v>4741400</v>
      </c>
      <c r="H85" s="14">
        <f t="shared" si="14"/>
        <v>1390800</v>
      </c>
    </row>
    <row r="86" spans="1:8" ht="15">
      <c r="A86" s="10" t="s">
        <v>681</v>
      </c>
      <c r="B86" s="126" t="s">
        <v>307</v>
      </c>
      <c r="C86" s="10" t="s">
        <v>1087</v>
      </c>
      <c r="D86" s="10" t="s">
        <v>583</v>
      </c>
      <c r="E86" s="10"/>
      <c r="F86" s="14">
        <f>F87</f>
        <v>4615000</v>
      </c>
      <c r="G86" s="14">
        <f t="shared" si="14"/>
        <v>4741400</v>
      </c>
      <c r="H86" s="14">
        <f t="shared" si="14"/>
        <v>1390800</v>
      </c>
    </row>
    <row r="87" spans="1:8" ht="15">
      <c r="A87" s="10" t="s">
        <v>682</v>
      </c>
      <c r="B87" s="126" t="s">
        <v>293</v>
      </c>
      <c r="C87" s="10" t="s">
        <v>1087</v>
      </c>
      <c r="D87" s="10" t="s">
        <v>583</v>
      </c>
      <c r="E87" s="10" t="s">
        <v>14</v>
      </c>
      <c r="F87" s="14">
        <f>F88</f>
        <v>4615000</v>
      </c>
      <c r="G87" s="14">
        <f t="shared" si="14"/>
        <v>4741400</v>
      </c>
      <c r="H87" s="14">
        <f t="shared" si="14"/>
        <v>1390800</v>
      </c>
    </row>
    <row r="88" spans="1:8" ht="15">
      <c r="A88" s="10" t="s">
        <v>578</v>
      </c>
      <c r="B88" s="126" t="s">
        <v>294</v>
      </c>
      <c r="C88" s="10" t="s">
        <v>1087</v>
      </c>
      <c r="D88" s="10" t="s">
        <v>583</v>
      </c>
      <c r="E88" s="10" t="s">
        <v>276</v>
      </c>
      <c r="F88" s="14">
        <f>'№4 вед 2023-2025'!G434</f>
        <v>4615000</v>
      </c>
      <c r="G88" s="14">
        <f>'№4 вед 2023-2025'!H434</f>
        <v>4741400</v>
      </c>
      <c r="H88" s="14">
        <f>'№4 вед 2023-2025'!I434</f>
        <v>1390800</v>
      </c>
    </row>
    <row r="89" spans="1:8" s="175" customFormat="1" ht="15">
      <c r="A89" s="10" t="s">
        <v>344</v>
      </c>
      <c r="B89" s="158" t="s">
        <v>557</v>
      </c>
      <c r="C89" s="173" t="s">
        <v>90</v>
      </c>
      <c r="D89" s="173"/>
      <c r="E89" s="173"/>
      <c r="F89" s="174">
        <f>F99+F95+F90+F104</f>
        <v>33617352</v>
      </c>
      <c r="G89" s="174">
        <f>G99+G95+G90+G104</f>
        <v>28568491</v>
      </c>
      <c r="H89" s="174">
        <f>H99+H95+H90+H104</f>
        <v>27539631</v>
      </c>
    </row>
    <row r="90" spans="1:8" ht="249">
      <c r="A90" s="10" t="s">
        <v>345</v>
      </c>
      <c r="B90" s="126" t="s">
        <v>1283</v>
      </c>
      <c r="C90" s="127" t="s">
        <v>1080</v>
      </c>
      <c r="D90" s="10"/>
      <c r="E90" s="10"/>
      <c r="F90" s="14">
        <f aca="true" t="shared" si="15" ref="F90:H93">F91</f>
        <v>12526280</v>
      </c>
      <c r="G90" s="14">
        <f t="shared" si="15"/>
        <v>12526280</v>
      </c>
      <c r="H90" s="14">
        <f t="shared" si="15"/>
        <v>12526280</v>
      </c>
    </row>
    <row r="91" spans="1:8" ht="35.25" customHeight="1">
      <c r="A91" s="10" t="s">
        <v>346</v>
      </c>
      <c r="B91" s="126" t="s">
        <v>306</v>
      </c>
      <c r="C91" s="127" t="s">
        <v>1080</v>
      </c>
      <c r="D91" s="10" t="s">
        <v>582</v>
      </c>
      <c r="E91" s="10"/>
      <c r="F91" s="14">
        <f t="shared" si="15"/>
        <v>12526280</v>
      </c>
      <c r="G91" s="14">
        <f t="shared" si="15"/>
        <v>12526280</v>
      </c>
      <c r="H91" s="14">
        <f t="shared" si="15"/>
        <v>12526280</v>
      </c>
    </row>
    <row r="92" spans="1:8" ht="15">
      <c r="A92" s="10" t="s">
        <v>347</v>
      </c>
      <c r="B92" s="126" t="s">
        <v>307</v>
      </c>
      <c r="C92" s="127" t="s">
        <v>1080</v>
      </c>
      <c r="D92" s="10" t="s">
        <v>583</v>
      </c>
      <c r="E92" s="10"/>
      <c r="F92" s="14">
        <f t="shared" si="15"/>
        <v>12526280</v>
      </c>
      <c r="G92" s="14">
        <f t="shared" si="15"/>
        <v>12526280</v>
      </c>
      <c r="H92" s="14">
        <f t="shared" si="15"/>
        <v>12526280</v>
      </c>
    </row>
    <row r="93" spans="1:8" ht="15">
      <c r="A93" s="10" t="s">
        <v>348</v>
      </c>
      <c r="B93" s="58" t="s">
        <v>425</v>
      </c>
      <c r="C93" s="127" t="s">
        <v>1080</v>
      </c>
      <c r="D93" s="10" t="s">
        <v>583</v>
      </c>
      <c r="E93" s="10" t="s">
        <v>12</v>
      </c>
      <c r="F93" s="14">
        <f t="shared" si="15"/>
        <v>12526280</v>
      </c>
      <c r="G93" s="14">
        <f t="shared" si="15"/>
        <v>12526280</v>
      </c>
      <c r="H93" s="14">
        <f t="shared" si="15"/>
        <v>12526280</v>
      </c>
    </row>
    <row r="94" spans="1:8" ht="15">
      <c r="A94" s="10" t="s">
        <v>349</v>
      </c>
      <c r="B94" s="145" t="s">
        <v>790</v>
      </c>
      <c r="C94" s="127" t="s">
        <v>1080</v>
      </c>
      <c r="D94" s="10" t="s">
        <v>583</v>
      </c>
      <c r="E94" s="10" t="s">
        <v>791</v>
      </c>
      <c r="F94" s="14">
        <f>'№4 вед 2023-2025'!G353</f>
        <v>12526280</v>
      </c>
      <c r="G94" s="14">
        <f>'№4 вед 2023-2025'!H353</f>
        <v>12526280</v>
      </c>
      <c r="H94" s="14">
        <f>'№4 вед 2023-2025'!I353</f>
        <v>12526280</v>
      </c>
    </row>
    <row r="95" spans="1:8" ht="34.5" customHeight="1">
      <c r="A95" s="10" t="s">
        <v>1397</v>
      </c>
      <c r="B95" s="126" t="s">
        <v>306</v>
      </c>
      <c r="C95" s="127" t="s">
        <v>91</v>
      </c>
      <c r="D95" s="10" t="s">
        <v>582</v>
      </c>
      <c r="E95" s="10"/>
      <c r="F95" s="176">
        <f aca="true" t="shared" si="16" ref="F95:H97">F96</f>
        <v>19378195</v>
      </c>
      <c r="G95" s="176">
        <f t="shared" si="16"/>
        <v>14625464</v>
      </c>
      <c r="H95" s="176">
        <f t="shared" si="16"/>
        <v>13591345</v>
      </c>
    </row>
    <row r="96" spans="1:8" ht="15">
      <c r="A96" s="10" t="s">
        <v>1398</v>
      </c>
      <c r="B96" s="126" t="s">
        <v>307</v>
      </c>
      <c r="C96" s="127" t="s">
        <v>91</v>
      </c>
      <c r="D96" s="10" t="s">
        <v>583</v>
      </c>
      <c r="E96" s="10"/>
      <c r="F96" s="176">
        <f t="shared" si="16"/>
        <v>19378195</v>
      </c>
      <c r="G96" s="176">
        <f t="shared" si="16"/>
        <v>14625464</v>
      </c>
      <c r="H96" s="176">
        <f t="shared" si="16"/>
        <v>13591345</v>
      </c>
    </row>
    <row r="97" spans="1:8" ht="15">
      <c r="A97" s="10" t="s">
        <v>1399</v>
      </c>
      <c r="B97" s="58" t="s">
        <v>425</v>
      </c>
      <c r="C97" s="127" t="s">
        <v>91</v>
      </c>
      <c r="D97" s="10" t="s">
        <v>583</v>
      </c>
      <c r="E97" s="10" t="s">
        <v>12</v>
      </c>
      <c r="F97" s="176">
        <f t="shared" si="16"/>
        <v>19378195</v>
      </c>
      <c r="G97" s="176">
        <f t="shared" si="16"/>
        <v>14625464</v>
      </c>
      <c r="H97" s="176">
        <f t="shared" si="16"/>
        <v>13591345</v>
      </c>
    </row>
    <row r="98" spans="1:8" ht="15">
      <c r="A98" s="10" t="s">
        <v>399</v>
      </c>
      <c r="B98" s="145" t="s">
        <v>790</v>
      </c>
      <c r="C98" s="127" t="s">
        <v>91</v>
      </c>
      <c r="D98" s="10" t="s">
        <v>583</v>
      </c>
      <c r="E98" s="10" t="s">
        <v>791</v>
      </c>
      <c r="F98" s="14">
        <f>'№4 вед 2023-2025'!G232+'№4 вед 2023-2025'!G356</f>
        <v>19378195</v>
      </c>
      <c r="G98" s="14">
        <f>'№4 вед 2023-2025'!H232+'№4 вед 2023-2025'!H356</f>
        <v>14625464</v>
      </c>
      <c r="H98" s="14">
        <f>'№4 вед 2023-2025'!I232+'№4 вед 2023-2025'!I356</f>
        <v>13591345</v>
      </c>
    </row>
    <row r="99" spans="1:8" ht="60.75" customHeight="1">
      <c r="A99" s="10" t="s">
        <v>400</v>
      </c>
      <c r="B99" s="126" t="s">
        <v>156</v>
      </c>
      <c r="C99" s="127" t="s">
        <v>111</v>
      </c>
      <c r="D99" s="10"/>
      <c r="E99" s="10"/>
      <c r="F99" s="176">
        <f aca="true" t="shared" si="17" ref="F99:H102">F100</f>
        <v>368900</v>
      </c>
      <c r="G99" s="176">
        <f t="shared" si="17"/>
        <v>368900</v>
      </c>
      <c r="H99" s="176">
        <f t="shared" si="17"/>
        <v>368900</v>
      </c>
    </row>
    <row r="100" spans="1:8" ht="30.75">
      <c r="A100" s="10" t="s">
        <v>350</v>
      </c>
      <c r="B100" s="126" t="s">
        <v>306</v>
      </c>
      <c r="C100" s="127" t="s">
        <v>111</v>
      </c>
      <c r="D100" s="10" t="s">
        <v>582</v>
      </c>
      <c r="E100" s="10"/>
      <c r="F100" s="176">
        <f t="shared" si="17"/>
        <v>368900</v>
      </c>
      <c r="G100" s="176">
        <f t="shared" si="17"/>
        <v>368900</v>
      </c>
      <c r="H100" s="176">
        <f t="shared" si="17"/>
        <v>368900</v>
      </c>
    </row>
    <row r="101" spans="1:8" ht="15">
      <c r="A101" s="10" t="s">
        <v>351</v>
      </c>
      <c r="B101" s="126" t="s">
        <v>307</v>
      </c>
      <c r="C101" s="127" t="s">
        <v>111</v>
      </c>
      <c r="D101" s="10" t="s">
        <v>583</v>
      </c>
      <c r="E101" s="10"/>
      <c r="F101" s="176">
        <f t="shared" si="17"/>
        <v>368900</v>
      </c>
      <c r="G101" s="176">
        <f t="shared" si="17"/>
        <v>368900</v>
      </c>
      <c r="H101" s="176">
        <f t="shared" si="17"/>
        <v>368900</v>
      </c>
    </row>
    <row r="102" spans="1:8" ht="15">
      <c r="A102" s="10" t="s">
        <v>1101</v>
      </c>
      <c r="B102" s="58" t="s">
        <v>425</v>
      </c>
      <c r="C102" s="127" t="s">
        <v>111</v>
      </c>
      <c r="D102" s="10" t="s">
        <v>583</v>
      </c>
      <c r="E102" s="10" t="s">
        <v>12</v>
      </c>
      <c r="F102" s="176">
        <f t="shared" si="17"/>
        <v>368900</v>
      </c>
      <c r="G102" s="176">
        <f t="shared" si="17"/>
        <v>368900</v>
      </c>
      <c r="H102" s="176">
        <f t="shared" si="17"/>
        <v>368900</v>
      </c>
    </row>
    <row r="103" spans="1:8" ht="15">
      <c r="A103" s="10" t="s">
        <v>1102</v>
      </c>
      <c r="B103" s="145" t="s">
        <v>790</v>
      </c>
      <c r="C103" s="127" t="s">
        <v>111</v>
      </c>
      <c r="D103" s="10" t="s">
        <v>583</v>
      </c>
      <c r="E103" s="10" t="s">
        <v>791</v>
      </c>
      <c r="F103" s="14">
        <f>'№4 вед 2023-2025'!G359</f>
        <v>368900</v>
      </c>
      <c r="G103" s="14">
        <f>'№4 вед 2023-2025'!H359</f>
        <v>368900</v>
      </c>
      <c r="H103" s="14">
        <f>'№4 вед 2023-2025'!I359</f>
        <v>368900</v>
      </c>
    </row>
    <row r="104" spans="1:8" ht="93">
      <c r="A104" s="10" t="s">
        <v>1103</v>
      </c>
      <c r="B104" s="126" t="s">
        <v>1201</v>
      </c>
      <c r="C104" s="127" t="s">
        <v>1200</v>
      </c>
      <c r="D104" s="10"/>
      <c r="E104" s="10"/>
      <c r="F104" s="14">
        <f>F105+F115</f>
        <v>1343977</v>
      </c>
      <c r="G104" s="14">
        <f>G105+G115</f>
        <v>1047847</v>
      </c>
      <c r="H104" s="14">
        <f>H105+H115</f>
        <v>1053106</v>
      </c>
    </row>
    <row r="105" spans="1:8" ht="30.75">
      <c r="A105" s="10" t="s">
        <v>1104</v>
      </c>
      <c r="B105" s="126" t="s">
        <v>306</v>
      </c>
      <c r="C105" s="127" t="s">
        <v>1200</v>
      </c>
      <c r="D105" s="10" t="s">
        <v>582</v>
      </c>
      <c r="E105" s="10"/>
      <c r="F105" s="176">
        <f>F106+F109+F112</f>
        <v>1337403</v>
      </c>
      <c r="G105" s="176">
        <f>G106+G109+G112</f>
        <v>1039983</v>
      </c>
      <c r="H105" s="176">
        <f>H106+H109+H112</f>
        <v>1043489</v>
      </c>
    </row>
    <row r="106" spans="1:8" ht="15">
      <c r="A106" s="10" t="s">
        <v>1105</v>
      </c>
      <c r="B106" s="126" t="s">
        <v>307</v>
      </c>
      <c r="C106" s="127" t="s">
        <v>1200</v>
      </c>
      <c r="D106" s="10" t="s">
        <v>583</v>
      </c>
      <c r="E106" s="10"/>
      <c r="F106" s="176">
        <f aca="true" t="shared" si="18" ref="F106:H107">F107</f>
        <v>1324255</v>
      </c>
      <c r="G106" s="176">
        <f t="shared" si="18"/>
        <v>1024255</v>
      </c>
      <c r="H106" s="176">
        <f t="shared" si="18"/>
        <v>1024255</v>
      </c>
    </row>
    <row r="107" spans="1:8" ht="15">
      <c r="A107" s="10" t="s">
        <v>309</v>
      </c>
      <c r="B107" s="58" t="s">
        <v>425</v>
      </c>
      <c r="C107" s="127" t="s">
        <v>1200</v>
      </c>
      <c r="D107" s="10" t="s">
        <v>583</v>
      </c>
      <c r="E107" s="10" t="s">
        <v>12</v>
      </c>
      <c r="F107" s="176">
        <f t="shared" si="18"/>
        <v>1324255</v>
      </c>
      <c r="G107" s="176">
        <f t="shared" si="18"/>
        <v>1024255</v>
      </c>
      <c r="H107" s="176">
        <f t="shared" si="18"/>
        <v>1024255</v>
      </c>
    </row>
    <row r="108" spans="1:8" ht="15">
      <c r="A108" s="10" t="s">
        <v>310</v>
      </c>
      <c r="B108" s="145" t="s">
        <v>790</v>
      </c>
      <c r="C108" s="127" t="s">
        <v>1200</v>
      </c>
      <c r="D108" s="10" t="s">
        <v>583</v>
      </c>
      <c r="E108" s="10" t="s">
        <v>791</v>
      </c>
      <c r="F108" s="14">
        <f>'№4 вед 2023-2025'!G362</f>
        <v>1324255</v>
      </c>
      <c r="G108" s="14">
        <f>'№4 вед 2023-2025'!H362</f>
        <v>1024255</v>
      </c>
      <c r="H108" s="14">
        <f>'№4 вед 2023-2025'!I362</f>
        <v>1024255</v>
      </c>
    </row>
    <row r="109" spans="1:8" ht="15">
      <c r="A109" s="10" t="s">
        <v>311</v>
      </c>
      <c r="B109" s="126" t="s">
        <v>694</v>
      </c>
      <c r="C109" s="127" t="s">
        <v>1200</v>
      </c>
      <c r="D109" s="10" t="s">
        <v>695</v>
      </c>
      <c r="E109" s="10"/>
      <c r="F109" s="14">
        <f aca="true" t="shared" si="19" ref="F109:H110">F110</f>
        <v>6574</v>
      </c>
      <c r="G109" s="14">
        <f t="shared" si="19"/>
        <v>7864</v>
      </c>
      <c r="H109" s="14">
        <f t="shared" si="19"/>
        <v>9617</v>
      </c>
    </row>
    <row r="110" spans="1:8" ht="15">
      <c r="A110" s="10" t="s">
        <v>312</v>
      </c>
      <c r="B110" s="58" t="s">
        <v>425</v>
      </c>
      <c r="C110" s="127" t="s">
        <v>1200</v>
      </c>
      <c r="D110" s="10" t="s">
        <v>695</v>
      </c>
      <c r="E110" s="10" t="s">
        <v>12</v>
      </c>
      <c r="F110" s="14">
        <f t="shared" si="19"/>
        <v>6574</v>
      </c>
      <c r="G110" s="14">
        <f t="shared" si="19"/>
        <v>7864</v>
      </c>
      <c r="H110" s="14">
        <f t="shared" si="19"/>
        <v>9617</v>
      </c>
    </row>
    <row r="111" spans="1:8" ht="15">
      <c r="A111" s="10" t="s">
        <v>313</v>
      </c>
      <c r="B111" s="145" t="s">
        <v>790</v>
      </c>
      <c r="C111" s="127" t="s">
        <v>1200</v>
      </c>
      <c r="D111" s="10" t="s">
        <v>695</v>
      </c>
      <c r="E111" s="10" t="s">
        <v>791</v>
      </c>
      <c r="F111" s="14">
        <f>'№4 вед 2023-2025'!G363</f>
        <v>6574</v>
      </c>
      <c r="G111" s="14">
        <f>'№4 вед 2023-2025'!H363</f>
        <v>7864</v>
      </c>
      <c r="H111" s="14">
        <f>'№4 вед 2023-2025'!I363</f>
        <v>9617</v>
      </c>
    </row>
    <row r="112" spans="1:8" ht="30.75">
      <c r="A112" s="10" t="s">
        <v>297</v>
      </c>
      <c r="B112" s="126" t="s">
        <v>1202</v>
      </c>
      <c r="C112" s="127" t="s">
        <v>1200</v>
      </c>
      <c r="D112" s="10" t="s">
        <v>998</v>
      </c>
      <c r="E112" s="10"/>
      <c r="F112" s="14">
        <f aca="true" t="shared" si="20" ref="F112:H113">F113</f>
        <v>6574</v>
      </c>
      <c r="G112" s="14">
        <f t="shared" si="20"/>
        <v>7864</v>
      </c>
      <c r="H112" s="14">
        <f t="shared" si="20"/>
        <v>9617</v>
      </c>
    </row>
    <row r="113" spans="1:8" ht="15">
      <c r="A113" s="10" t="s">
        <v>314</v>
      </c>
      <c r="B113" s="58" t="s">
        <v>425</v>
      </c>
      <c r="C113" s="127" t="s">
        <v>1200</v>
      </c>
      <c r="D113" s="10" t="s">
        <v>998</v>
      </c>
      <c r="E113" s="10" t="s">
        <v>12</v>
      </c>
      <c r="F113" s="14">
        <f t="shared" si="20"/>
        <v>6574</v>
      </c>
      <c r="G113" s="14">
        <f t="shared" si="20"/>
        <v>7864</v>
      </c>
      <c r="H113" s="14">
        <f t="shared" si="20"/>
        <v>9617</v>
      </c>
    </row>
    <row r="114" spans="1:8" ht="15">
      <c r="A114" s="10" t="s">
        <v>315</v>
      </c>
      <c r="B114" s="145" t="s">
        <v>790</v>
      </c>
      <c r="C114" s="127" t="s">
        <v>1200</v>
      </c>
      <c r="D114" s="10" t="s">
        <v>998</v>
      </c>
      <c r="E114" s="10" t="s">
        <v>791</v>
      </c>
      <c r="F114" s="14">
        <f>'№4 вед 2023-2025'!G364</f>
        <v>6574</v>
      </c>
      <c r="G114" s="14">
        <f>'№4 вед 2023-2025'!H364</f>
        <v>7864</v>
      </c>
      <c r="H114" s="14">
        <f>'№4 вед 2023-2025'!I364</f>
        <v>9617</v>
      </c>
    </row>
    <row r="115" spans="1:8" ht="15">
      <c r="A115" s="10" t="s">
        <v>316</v>
      </c>
      <c r="B115" s="126" t="s">
        <v>30</v>
      </c>
      <c r="C115" s="127" t="s">
        <v>1200</v>
      </c>
      <c r="D115" s="10" t="s">
        <v>29</v>
      </c>
      <c r="E115" s="10"/>
      <c r="F115" s="14">
        <f>F116</f>
        <v>6574</v>
      </c>
      <c r="G115" s="14">
        <f aca="true" t="shared" si="21" ref="G115:H117">G116</f>
        <v>7864</v>
      </c>
      <c r="H115" s="14">
        <f t="shared" si="21"/>
        <v>9617</v>
      </c>
    </row>
    <row r="116" spans="1:8" ht="46.5">
      <c r="A116" s="10" t="s">
        <v>317</v>
      </c>
      <c r="B116" s="152" t="s">
        <v>864</v>
      </c>
      <c r="C116" s="127" t="s">
        <v>1200</v>
      </c>
      <c r="D116" s="10" t="s">
        <v>643</v>
      </c>
      <c r="E116" s="10"/>
      <c r="F116" s="14">
        <f>F117</f>
        <v>6574</v>
      </c>
      <c r="G116" s="14">
        <f t="shared" si="21"/>
        <v>7864</v>
      </c>
      <c r="H116" s="14">
        <f t="shared" si="21"/>
        <v>9617</v>
      </c>
    </row>
    <row r="117" spans="1:8" ht="15">
      <c r="A117" s="10" t="s">
        <v>318</v>
      </c>
      <c r="B117" s="58" t="s">
        <v>425</v>
      </c>
      <c r="C117" s="127" t="s">
        <v>1200</v>
      </c>
      <c r="D117" s="10" t="s">
        <v>643</v>
      </c>
      <c r="E117" s="10" t="s">
        <v>12</v>
      </c>
      <c r="F117" s="14">
        <f>F118</f>
        <v>6574</v>
      </c>
      <c r="G117" s="14">
        <f t="shared" si="21"/>
        <v>7864</v>
      </c>
      <c r="H117" s="14">
        <f t="shared" si="21"/>
        <v>9617</v>
      </c>
    </row>
    <row r="118" spans="1:8" ht="15">
      <c r="A118" s="10" t="s">
        <v>319</v>
      </c>
      <c r="B118" s="145" t="s">
        <v>790</v>
      </c>
      <c r="C118" s="127" t="s">
        <v>1200</v>
      </c>
      <c r="D118" s="10" t="s">
        <v>643</v>
      </c>
      <c r="E118" s="10" t="s">
        <v>791</v>
      </c>
      <c r="F118" s="14">
        <f>'№4 вед 2023-2025'!G366</f>
        <v>6574</v>
      </c>
      <c r="G118" s="14">
        <f>'№4 вед 2023-2025'!H366</f>
        <v>7864</v>
      </c>
      <c r="H118" s="14">
        <f>'№4 вед 2023-2025'!I366</f>
        <v>9617</v>
      </c>
    </row>
    <row r="119" spans="1:8" s="175" customFormat="1" ht="30.75">
      <c r="A119" s="10" t="s">
        <v>320</v>
      </c>
      <c r="B119" s="155" t="s">
        <v>742</v>
      </c>
      <c r="C119" s="173" t="s">
        <v>112</v>
      </c>
      <c r="D119" s="173"/>
      <c r="E119" s="173"/>
      <c r="F119" s="174">
        <f>F125+F130+F135+F140+F120</f>
        <v>3860800</v>
      </c>
      <c r="G119" s="174">
        <f>G125+G130+G135+G140+G120</f>
        <v>3860800</v>
      </c>
      <c r="H119" s="174">
        <f>H125+H130+H135+H140+H120</f>
        <v>3860800</v>
      </c>
    </row>
    <row r="120" spans="1:8" ht="71.25" customHeight="1">
      <c r="A120" s="10" t="s">
        <v>321</v>
      </c>
      <c r="B120" s="128" t="s">
        <v>1029</v>
      </c>
      <c r="C120" s="127" t="s">
        <v>877</v>
      </c>
      <c r="D120" s="127"/>
      <c r="E120" s="10"/>
      <c r="F120" s="176">
        <f>F121</f>
        <v>3010800</v>
      </c>
      <c r="G120" s="176">
        <f>G121</f>
        <v>3010800</v>
      </c>
      <c r="H120" s="176">
        <f>H121</f>
        <v>3010800</v>
      </c>
    </row>
    <row r="121" spans="1:8" ht="30.75">
      <c r="A121" s="10" t="s">
        <v>322</v>
      </c>
      <c r="B121" s="126" t="s">
        <v>306</v>
      </c>
      <c r="C121" s="127" t="s">
        <v>877</v>
      </c>
      <c r="D121" s="127" t="s">
        <v>582</v>
      </c>
      <c r="E121" s="10"/>
      <c r="F121" s="176">
        <f aca="true" t="shared" si="22" ref="F121:H123">F122</f>
        <v>3010800</v>
      </c>
      <c r="G121" s="176">
        <f t="shared" si="22"/>
        <v>3010800</v>
      </c>
      <c r="H121" s="176">
        <f t="shared" si="22"/>
        <v>3010800</v>
      </c>
    </row>
    <row r="122" spans="1:8" ht="15">
      <c r="A122" s="10" t="s">
        <v>323</v>
      </c>
      <c r="B122" s="126" t="s">
        <v>307</v>
      </c>
      <c r="C122" s="127" t="s">
        <v>877</v>
      </c>
      <c r="D122" s="10" t="s">
        <v>583</v>
      </c>
      <c r="E122" s="10"/>
      <c r="F122" s="176">
        <f t="shared" si="22"/>
        <v>3010800</v>
      </c>
      <c r="G122" s="176">
        <f t="shared" si="22"/>
        <v>3010800</v>
      </c>
      <c r="H122" s="176">
        <f t="shared" si="22"/>
        <v>3010800</v>
      </c>
    </row>
    <row r="123" spans="1:8" ht="15">
      <c r="A123" s="10" t="s">
        <v>324</v>
      </c>
      <c r="B123" s="58" t="s">
        <v>425</v>
      </c>
      <c r="C123" s="127" t="s">
        <v>877</v>
      </c>
      <c r="D123" s="10" t="s">
        <v>583</v>
      </c>
      <c r="E123" s="10" t="s">
        <v>12</v>
      </c>
      <c r="F123" s="176">
        <f t="shared" si="22"/>
        <v>3010800</v>
      </c>
      <c r="G123" s="176">
        <f t="shared" si="22"/>
        <v>3010800</v>
      </c>
      <c r="H123" s="176">
        <f t="shared" si="22"/>
        <v>3010800</v>
      </c>
    </row>
    <row r="124" spans="1:8" ht="15">
      <c r="A124" s="10" t="s">
        <v>325</v>
      </c>
      <c r="B124" s="126" t="s">
        <v>292</v>
      </c>
      <c r="C124" s="127" t="s">
        <v>877</v>
      </c>
      <c r="D124" s="10" t="s">
        <v>583</v>
      </c>
      <c r="E124" s="10" t="s">
        <v>273</v>
      </c>
      <c r="F124" s="14">
        <f>'№4 вед 2023-2025'!G380</f>
        <v>3010800</v>
      </c>
      <c r="G124" s="14">
        <f>'№4 вед 2023-2025'!H380</f>
        <v>3010800</v>
      </c>
      <c r="H124" s="14">
        <f>'№4 вед 2023-2025'!I380</f>
        <v>3010800</v>
      </c>
    </row>
    <row r="125" spans="1:8" ht="71.25" customHeight="1">
      <c r="A125" s="10" t="s">
        <v>326</v>
      </c>
      <c r="B125" s="126" t="s">
        <v>1005</v>
      </c>
      <c r="C125" s="127" t="s">
        <v>113</v>
      </c>
      <c r="D125" s="10"/>
      <c r="E125" s="10"/>
      <c r="F125" s="176">
        <f aca="true" t="shared" si="23" ref="F125:H128">F126</f>
        <v>350000</v>
      </c>
      <c r="G125" s="176">
        <f t="shared" si="23"/>
        <v>350000</v>
      </c>
      <c r="H125" s="176">
        <f t="shared" si="23"/>
        <v>350000</v>
      </c>
    </row>
    <row r="126" spans="1:8" ht="30.75">
      <c r="A126" s="10" t="s">
        <v>948</v>
      </c>
      <c r="B126" s="126" t="s">
        <v>306</v>
      </c>
      <c r="C126" s="127" t="s">
        <v>113</v>
      </c>
      <c r="D126" s="10" t="s">
        <v>582</v>
      </c>
      <c r="E126" s="10"/>
      <c r="F126" s="176">
        <f t="shared" si="23"/>
        <v>350000</v>
      </c>
      <c r="G126" s="176">
        <f t="shared" si="23"/>
        <v>350000</v>
      </c>
      <c r="H126" s="176">
        <f t="shared" si="23"/>
        <v>350000</v>
      </c>
    </row>
    <row r="127" spans="1:8" ht="15">
      <c r="A127" s="10" t="s">
        <v>949</v>
      </c>
      <c r="B127" s="126" t="s">
        <v>307</v>
      </c>
      <c r="C127" s="127" t="s">
        <v>113</v>
      </c>
      <c r="D127" s="10" t="s">
        <v>583</v>
      </c>
      <c r="E127" s="10"/>
      <c r="F127" s="176">
        <f t="shared" si="23"/>
        <v>350000</v>
      </c>
      <c r="G127" s="176">
        <f t="shared" si="23"/>
        <v>350000</v>
      </c>
      <c r="H127" s="176">
        <f t="shared" si="23"/>
        <v>350000</v>
      </c>
    </row>
    <row r="128" spans="1:8" ht="15">
      <c r="A128" s="10" t="s">
        <v>327</v>
      </c>
      <c r="B128" s="58" t="s">
        <v>425</v>
      </c>
      <c r="C128" s="127" t="s">
        <v>113</v>
      </c>
      <c r="D128" s="10" t="s">
        <v>583</v>
      </c>
      <c r="E128" s="10" t="s">
        <v>12</v>
      </c>
      <c r="F128" s="176">
        <f t="shared" si="23"/>
        <v>350000</v>
      </c>
      <c r="G128" s="176">
        <f t="shared" si="23"/>
        <v>350000</v>
      </c>
      <c r="H128" s="176">
        <f t="shared" si="23"/>
        <v>350000</v>
      </c>
    </row>
    <row r="129" spans="1:8" ht="15">
      <c r="A129" s="10" t="s">
        <v>328</v>
      </c>
      <c r="B129" s="126" t="s">
        <v>292</v>
      </c>
      <c r="C129" s="127" t="s">
        <v>113</v>
      </c>
      <c r="D129" s="10" t="s">
        <v>583</v>
      </c>
      <c r="E129" s="10" t="s">
        <v>273</v>
      </c>
      <c r="F129" s="14">
        <f>'№4 вед 2023-2025'!G383</f>
        <v>350000</v>
      </c>
      <c r="G129" s="14">
        <f>'№4 вед 2023-2025'!H383</f>
        <v>350000</v>
      </c>
      <c r="H129" s="14">
        <f>'№4 вед 2023-2025'!I383</f>
        <v>350000</v>
      </c>
    </row>
    <row r="130" spans="1:8" ht="101.25" customHeight="1">
      <c r="A130" s="10" t="s">
        <v>329</v>
      </c>
      <c r="B130" s="126" t="s">
        <v>23</v>
      </c>
      <c r="C130" s="127" t="s">
        <v>114</v>
      </c>
      <c r="D130" s="10"/>
      <c r="E130" s="10"/>
      <c r="F130" s="176">
        <f aca="true" t="shared" si="24" ref="F130:H133">F131</f>
        <v>30000</v>
      </c>
      <c r="G130" s="176">
        <f t="shared" si="24"/>
        <v>30000</v>
      </c>
      <c r="H130" s="176">
        <f t="shared" si="24"/>
        <v>30000</v>
      </c>
    </row>
    <row r="131" spans="1:8" ht="30.75">
      <c r="A131" s="10" t="s">
        <v>330</v>
      </c>
      <c r="B131" s="126" t="s">
        <v>306</v>
      </c>
      <c r="C131" s="127" t="s">
        <v>114</v>
      </c>
      <c r="D131" s="10" t="s">
        <v>582</v>
      </c>
      <c r="E131" s="10"/>
      <c r="F131" s="176">
        <f t="shared" si="24"/>
        <v>30000</v>
      </c>
      <c r="G131" s="176">
        <f t="shared" si="24"/>
        <v>30000</v>
      </c>
      <c r="H131" s="176">
        <f t="shared" si="24"/>
        <v>30000</v>
      </c>
    </row>
    <row r="132" spans="1:8" ht="15">
      <c r="A132" s="10" t="s">
        <v>401</v>
      </c>
      <c r="B132" s="126" t="s">
        <v>307</v>
      </c>
      <c r="C132" s="127" t="s">
        <v>114</v>
      </c>
      <c r="D132" s="10" t="s">
        <v>583</v>
      </c>
      <c r="E132" s="10"/>
      <c r="F132" s="176">
        <f t="shared" si="24"/>
        <v>30000</v>
      </c>
      <c r="G132" s="176">
        <f t="shared" si="24"/>
        <v>30000</v>
      </c>
      <c r="H132" s="176">
        <f t="shared" si="24"/>
        <v>30000</v>
      </c>
    </row>
    <row r="133" spans="1:8" ht="15">
      <c r="A133" s="10" t="s">
        <v>402</v>
      </c>
      <c r="B133" s="58" t="s">
        <v>425</v>
      </c>
      <c r="C133" s="127" t="s">
        <v>114</v>
      </c>
      <c r="D133" s="10" t="s">
        <v>583</v>
      </c>
      <c r="E133" s="10" t="s">
        <v>12</v>
      </c>
      <c r="F133" s="176">
        <f t="shared" si="24"/>
        <v>30000</v>
      </c>
      <c r="G133" s="176">
        <f t="shared" si="24"/>
        <v>30000</v>
      </c>
      <c r="H133" s="176">
        <f t="shared" si="24"/>
        <v>30000</v>
      </c>
    </row>
    <row r="134" spans="1:8" ht="15">
      <c r="A134" s="10" t="s">
        <v>256</v>
      </c>
      <c r="B134" s="126" t="s">
        <v>292</v>
      </c>
      <c r="C134" s="127" t="s">
        <v>114</v>
      </c>
      <c r="D134" s="10" t="s">
        <v>583</v>
      </c>
      <c r="E134" s="10" t="s">
        <v>273</v>
      </c>
      <c r="F134" s="14">
        <f>'№4 вед 2023-2025'!G386</f>
        <v>30000</v>
      </c>
      <c r="G134" s="14">
        <f>'№4 вед 2023-2025'!H386</f>
        <v>30000</v>
      </c>
      <c r="H134" s="14">
        <f>'№4 вед 2023-2025'!I386</f>
        <v>30000</v>
      </c>
    </row>
    <row r="135" spans="1:8" ht="61.5" customHeight="1">
      <c r="A135" s="10" t="s">
        <v>568</v>
      </c>
      <c r="B135" s="126" t="s">
        <v>300</v>
      </c>
      <c r="C135" s="127" t="s">
        <v>115</v>
      </c>
      <c r="D135" s="10"/>
      <c r="E135" s="10"/>
      <c r="F135" s="176">
        <f aca="true" t="shared" si="25" ref="F135:H138">F136</f>
        <v>150000</v>
      </c>
      <c r="G135" s="176">
        <f t="shared" si="25"/>
        <v>150000</v>
      </c>
      <c r="H135" s="176">
        <f t="shared" si="25"/>
        <v>150000</v>
      </c>
    </row>
    <row r="136" spans="1:8" ht="30.75">
      <c r="A136" s="10" t="s">
        <v>569</v>
      </c>
      <c r="B136" s="126" t="s">
        <v>306</v>
      </c>
      <c r="C136" s="127" t="s">
        <v>115</v>
      </c>
      <c r="D136" s="10" t="s">
        <v>582</v>
      </c>
      <c r="E136" s="10"/>
      <c r="F136" s="176">
        <f t="shared" si="25"/>
        <v>150000</v>
      </c>
      <c r="G136" s="176">
        <f t="shared" si="25"/>
        <v>150000</v>
      </c>
      <c r="H136" s="176">
        <f t="shared" si="25"/>
        <v>150000</v>
      </c>
    </row>
    <row r="137" spans="1:8" ht="15">
      <c r="A137" s="10" t="s">
        <v>570</v>
      </c>
      <c r="B137" s="126" t="s">
        <v>307</v>
      </c>
      <c r="C137" s="127" t="s">
        <v>115</v>
      </c>
      <c r="D137" s="10" t="s">
        <v>583</v>
      </c>
      <c r="E137" s="10"/>
      <c r="F137" s="176">
        <f>F138</f>
        <v>150000</v>
      </c>
      <c r="G137" s="176">
        <f t="shared" si="25"/>
        <v>150000</v>
      </c>
      <c r="H137" s="176">
        <f t="shared" si="25"/>
        <v>150000</v>
      </c>
    </row>
    <row r="138" spans="1:8" ht="15">
      <c r="A138" s="10" t="s">
        <v>571</v>
      </c>
      <c r="B138" s="58" t="s">
        <v>425</v>
      </c>
      <c r="C138" s="127" t="s">
        <v>115</v>
      </c>
      <c r="D138" s="10" t="s">
        <v>583</v>
      </c>
      <c r="E138" s="10" t="s">
        <v>12</v>
      </c>
      <c r="F138" s="176">
        <f t="shared" si="25"/>
        <v>150000</v>
      </c>
      <c r="G138" s="176">
        <f t="shared" si="25"/>
        <v>150000</v>
      </c>
      <c r="H138" s="176">
        <f t="shared" si="25"/>
        <v>150000</v>
      </c>
    </row>
    <row r="139" spans="1:8" ht="15">
      <c r="A139" s="10" t="s">
        <v>572</v>
      </c>
      <c r="B139" s="126" t="s">
        <v>292</v>
      </c>
      <c r="C139" s="127" t="s">
        <v>115</v>
      </c>
      <c r="D139" s="10" t="s">
        <v>583</v>
      </c>
      <c r="E139" s="10" t="s">
        <v>273</v>
      </c>
      <c r="F139" s="14">
        <f>'№4 вед 2023-2025'!G389</f>
        <v>150000</v>
      </c>
      <c r="G139" s="14">
        <f>'№4 вед 2023-2025'!H389</f>
        <v>150000</v>
      </c>
      <c r="H139" s="14">
        <f>'№4 вед 2023-2025'!I389</f>
        <v>150000</v>
      </c>
    </row>
    <row r="140" spans="1:8" ht="78">
      <c r="A140" s="10" t="s">
        <v>573</v>
      </c>
      <c r="B140" s="126" t="s">
        <v>301</v>
      </c>
      <c r="C140" s="127" t="s">
        <v>116</v>
      </c>
      <c r="D140" s="10"/>
      <c r="E140" s="10"/>
      <c r="F140" s="176">
        <f aca="true" t="shared" si="26" ref="F140:H143">F141</f>
        <v>320000</v>
      </c>
      <c r="G140" s="176">
        <f t="shared" si="26"/>
        <v>320000</v>
      </c>
      <c r="H140" s="176">
        <f t="shared" si="26"/>
        <v>320000</v>
      </c>
    </row>
    <row r="141" spans="1:8" ht="30.75">
      <c r="A141" s="10" t="s">
        <v>331</v>
      </c>
      <c r="B141" s="126" t="s">
        <v>306</v>
      </c>
      <c r="C141" s="127" t="s">
        <v>116</v>
      </c>
      <c r="D141" s="10" t="s">
        <v>582</v>
      </c>
      <c r="E141" s="10"/>
      <c r="F141" s="176">
        <f t="shared" si="26"/>
        <v>320000</v>
      </c>
      <c r="G141" s="176">
        <f t="shared" si="26"/>
        <v>320000</v>
      </c>
      <c r="H141" s="176">
        <f t="shared" si="26"/>
        <v>320000</v>
      </c>
    </row>
    <row r="142" spans="1:8" ht="15">
      <c r="A142" s="10" t="s">
        <v>22</v>
      </c>
      <c r="B142" s="126" t="s">
        <v>307</v>
      </c>
      <c r="C142" s="127" t="s">
        <v>116</v>
      </c>
      <c r="D142" s="10" t="s">
        <v>583</v>
      </c>
      <c r="E142" s="10"/>
      <c r="F142" s="176">
        <f t="shared" si="26"/>
        <v>320000</v>
      </c>
      <c r="G142" s="176">
        <f t="shared" si="26"/>
        <v>320000</v>
      </c>
      <c r="H142" s="176">
        <f t="shared" si="26"/>
        <v>320000</v>
      </c>
    </row>
    <row r="143" spans="1:8" ht="15">
      <c r="A143" s="10" t="s">
        <v>574</v>
      </c>
      <c r="B143" s="58" t="s">
        <v>425</v>
      </c>
      <c r="C143" s="127" t="s">
        <v>116</v>
      </c>
      <c r="D143" s="10" t="s">
        <v>583</v>
      </c>
      <c r="E143" s="10" t="s">
        <v>12</v>
      </c>
      <c r="F143" s="176">
        <f t="shared" si="26"/>
        <v>320000</v>
      </c>
      <c r="G143" s="176">
        <f t="shared" si="26"/>
        <v>320000</v>
      </c>
      <c r="H143" s="176">
        <f t="shared" si="26"/>
        <v>320000</v>
      </c>
    </row>
    <row r="144" spans="1:8" ht="15">
      <c r="A144" s="10" t="s">
        <v>575</v>
      </c>
      <c r="B144" s="126" t="s">
        <v>292</v>
      </c>
      <c r="C144" s="127" t="s">
        <v>116</v>
      </c>
      <c r="D144" s="10" t="s">
        <v>583</v>
      </c>
      <c r="E144" s="10" t="s">
        <v>273</v>
      </c>
      <c r="F144" s="14">
        <f>'№4 вед 2023-2025'!G392</f>
        <v>320000</v>
      </c>
      <c r="G144" s="14">
        <f>'№4 вед 2023-2025'!H392</f>
        <v>320000</v>
      </c>
      <c r="H144" s="14">
        <f>'№4 вед 2023-2025'!I392</f>
        <v>320000</v>
      </c>
    </row>
    <row r="145" spans="1:8" s="175" customFormat="1" ht="44.25" customHeight="1">
      <c r="A145" s="10" t="s">
        <v>576</v>
      </c>
      <c r="B145" s="155" t="s">
        <v>507</v>
      </c>
      <c r="C145" s="173" t="s">
        <v>117</v>
      </c>
      <c r="D145" s="173"/>
      <c r="E145" s="173"/>
      <c r="F145" s="174">
        <f>F146+F164+F186+F177+F199+F155</f>
        <v>33537671</v>
      </c>
      <c r="G145" s="174">
        <f>G146+G164+G186+G177+G199+G155</f>
        <v>28423671</v>
      </c>
      <c r="H145" s="174">
        <f>H146+H164+H186+H177+H199+H155</f>
        <v>27535245</v>
      </c>
    </row>
    <row r="146" spans="1:8" ht="81.75" customHeight="1">
      <c r="A146" s="10" t="s">
        <v>449</v>
      </c>
      <c r="B146" s="126" t="s">
        <v>255</v>
      </c>
      <c r="C146" s="147" t="s">
        <v>118</v>
      </c>
      <c r="D146" s="10"/>
      <c r="E146" s="10"/>
      <c r="F146" s="176">
        <f>F147+F151</f>
        <v>2170700</v>
      </c>
      <c r="G146" s="176">
        <f>G147+G151</f>
        <v>2170700</v>
      </c>
      <c r="H146" s="176">
        <f>H147+H151</f>
        <v>2170700</v>
      </c>
    </row>
    <row r="147" spans="1:8" ht="67.5" customHeight="1">
      <c r="A147" s="10" t="s">
        <v>647</v>
      </c>
      <c r="B147" s="126" t="s">
        <v>3</v>
      </c>
      <c r="C147" s="147" t="s">
        <v>118</v>
      </c>
      <c r="D147" s="10" t="s">
        <v>313</v>
      </c>
      <c r="E147" s="10"/>
      <c r="F147" s="176">
        <f aca="true" t="shared" si="27" ref="F147:H149">F148</f>
        <v>1602800</v>
      </c>
      <c r="G147" s="176">
        <f t="shared" si="27"/>
        <v>1602800</v>
      </c>
      <c r="H147" s="176">
        <f t="shared" si="27"/>
        <v>1602800</v>
      </c>
    </row>
    <row r="148" spans="1:8" ht="30.75">
      <c r="A148" s="10" t="s">
        <v>648</v>
      </c>
      <c r="B148" s="126" t="s">
        <v>27</v>
      </c>
      <c r="C148" s="147" t="s">
        <v>118</v>
      </c>
      <c r="D148" s="10" t="s">
        <v>330</v>
      </c>
      <c r="E148" s="10"/>
      <c r="F148" s="176">
        <f t="shared" si="27"/>
        <v>1602800</v>
      </c>
      <c r="G148" s="176">
        <f t="shared" si="27"/>
        <v>1602800</v>
      </c>
      <c r="H148" s="176">
        <f t="shared" si="27"/>
        <v>1602800</v>
      </c>
    </row>
    <row r="149" spans="1:8" ht="15">
      <c r="A149" s="10" t="s">
        <v>649</v>
      </c>
      <c r="B149" s="58" t="s">
        <v>425</v>
      </c>
      <c r="C149" s="147" t="s">
        <v>118</v>
      </c>
      <c r="D149" s="10" t="s">
        <v>330</v>
      </c>
      <c r="E149" s="10" t="s">
        <v>12</v>
      </c>
      <c r="F149" s="176">
        <f t="shared" si="27"/>
        <v>1602800</v>
      </c>
      <c r="G149" s="176">
        <f t="shared" si="27"/>
        <v>1602800</v>
      </c>
      <c r="H149" s="176">
        <f t="shared" si="27"/>
        <v>1602800</v>
      </c>
    </row>
    <row r="150" spans="1:8" ht="15">
      <c r="A150" s="10" t="s">
        <v>555</v>
      </c>
      <c r="B150" s="126" t="s">
        <v>292</v>
      </c>
      <c r="C150" s="147" t="s">
        <v>118</v>
      </c>
      <c r="D150" s="10" t="s">
        <v>330</v>
      </c>
      <c r="E150" s="10" t="s">
        <v>273</v>
      </c>
      <c r="F150" s="14">
        <f>'№4 вед 2023-2025'!G396</f>
        <v>1602800</v>
      </c>
      <c r="G150" s="14">
        <f>'№4 вед 2023-2025'!H396</f>
        <v>1602800</v>
      </c>
      <c r="H150" s="14">
        <f>'№4 вед 2023-2025'!I396</f>
        <v>1602800</v>
      </c>
    </row>
    <row r="151" spans="1:8" ht="46.5">
      <c r="A151" s="10" t="s">
        <v>556</v>
      </c>
      <c r="B151" s="126" t="s">
        <v>867</v>
      </c>
      <c r="C151" s="147" t="s">
        <v>118</v>
      </c>
      <c r="D151" s="10" t="s">
        <v>141</v>
      </c>
      <c r="E151" s="10"/>
      <c r="F151" s="176">
        <f aca="true" t="shared" si="28" ref="F151:H153">F152</f>
        <v>567900</v>
      </c>
      <c r="G151" s="176">
        <f t="shared" si="28"/>
        <v>567900</v>
      </c>
      <c r="H151" s="176">
        <f t="shared" si="28"/>
        <v>567900</v>
      </c>
    </row>
    <row r="152" spans="1:8" ht="30.75">
      <c r="A152" s="10" t="s">
        <v>741</v>
      </c>
      <c r="B152" s="126" t="s">
        <v>362</v>
      </c>
      <c r="C152" s="147" t="s">
        <v>118</v>
      </c>
      <c r="D152" s="10" t="s">
        <v>667</v>
      </c>
      <c r="E152" s="10"/>
      <c r="F152" s="176">
        <f t="shared" si="28"/>
        <v>567900</v>
      </c>
      <c r="G152" s="176">
        <f t="shared" si="28"/>
        <v>567900</v>
      </c>
      <c r="H152" s="176">
        <f t="shared" si="28"/>
        <v>567900</v>
      </c>
    </row>
    <row r="153" spans="1:8" ht="15">
      <c r="A153" s="10" t="s">
        <v>950</v>
      </c>
      <c r="B153" s="58" t="s">
        <v>425</v>
      </c>
      <c r="C153" s="147" t="s">
        <v>118</v>
      </c>
      <c r="D153" s="10" t="s">
        <v>667</v>
      </c>
      <c r="E153" s="10" t="s">
        <v>12</v>
      </c>
      <c r="F153" s="176">
        <f t="shared" si="28"/>
        <v>567900</v>
      </c>
      <c r="G153" s="176">
        <f t="shared" si="28"/>
        <v>567900</v>
      </c>
      <c r="H153" s="176">
        <f t="shared" si="28"/>
        <v>567900</v>
      </c>
    </row>
    <row r="154" spans="1:8" ht="15">
      <c r="A154" s="10" t="s">
        <v>951</v>
      </c>
      <c r="B154" s="126" t="s">
        <v>292</v>
      </c>
      <c r="C154" s="147" t="s">
        <v>118</v>
      </c>
      <c r="D154" s="10" t="s">
        <v>667</v>
      </c>
      <c r="E154" s="10" t="s">
        <v>273</v>
      </c>
      <c r="F154" s="14">
        <f>'№4 вед 2023-2025'!G398</f>
        <v>567900</v>
      </c>
      <c r="G154" s="14">
        <f>'№4 вед 2023-2025'!H398</f>
        <v>567900</v>
      </c>
      <c r="H154" s="14">
        <f>'№4 вед 2023-2025'!I398</f>
        <v>567900</v>
      </c>
    </row>
    <row r="155" spans="1:8" ht="156">
      <c r="A155" s="10" t="s">
        <v>952</v>
      </c>
      <c r="B155" s="126" t="s">
        <v>1319</v>
      </c>
      <c r="C155" s="147" t="s">
        <v>1318</v>
      </c>
      <c r="D155" s="10"/>
      <c r="E155" s="10"/>
      <c r="F155" s="14">
        <f>F156+F160</f>
        <v>2656600</v>
      </c>
      <c r="G155" s="14">
        <f>G156+G160</f>
        <v>2656600</v>
      </c>
      <c r="H155" s="14">
        <f>H156+H160</f>
        <v>2656600</v>
      </c>
    </row>
    <row r="156" spans="1:8" ht="62.25">
      <c r="A156" s="10" t="s">
        <v>953</v>
      </c>
      <c r="B156" s="126" t="s">
        <v>3</v>
      </c>
      <c r="C156" s="147" t="s">
        <v>1318</v>
      </c>
      <c r="D156" s="10" t="s">
        <v>313</v>
      </c>
      <c r="E156" s="10"/>
      <c r="F156" s="14">
        <f aca="true" t="shared" si="29" ref="F156:H158">F157</f>
        <v>44600</v>
      </c>
      <c r="G156" s="14">
        <f t="shared" si="29"/>
        <v>44600</v>
      </c>
      <c r="H156" s="14">
        <f t="shared" si="29"/>
        <v>44600</v>
      </c>
    </row>
    <row r="157" spans="1:8" ht="30.75">
      <c r="A157" s="10" t="s">
        <v>602</v>
      </c>
      <c r="B157" s="126" t="s">
        <v>27</v>
      </c>
      <c r="C157" s="147" t="s">
        <v>1318</v>
      </c>
      <c r="D157" s="10" t="s">
        <v>330</v>
      </c>
      <c r="E157" s="10"/>
      <c r="F157" s="14">
        <f t="shared" si="29"/>
        <v>44600</v>
      </c>
      <c r="G157" s="14">
        <f t="shared" si="29"/>
        <v>44600</v>
      </c>
      <c r="H157" s="14">
        <f t="shared" si="29"/>
        <v>44600</v>
      </c>
    </row>
    <row r="158" spans="1:8" ht="15">
      <c r="A158" s="10" t="s">
        <v>603</v>
      </c>
      <c r="B158" s="145" t="s">
        <v>293</v>
      </c>
      <c r="C158" s="147" t="s">
        <v>1318</v>
      </c>
      <c r="D158" s="10" t="s">
        <v>330</v>
      </c>
      <c r="E158" s="10" t="s">
        <v>14</v>
      </c>
      <c r="F158" s="14">
        <f t="shared" si="29"/>
        <v>44600</v>
      </c>
      <c r="G158" s="14">
        <f t="shared" si="29"/>
        <v>44600</v>
      </c>
      <c r="H158" s="14">
        <f t="shared" si="29"/>
        <v>44600</v>
      </c>
    </row>
    <row r="159" spans="1:8" ht="15">
      <c r="A159" s="10" t="s">
        <v>604</v>
      </c>
      <c r="B159" s="252" t="s">
        <v>595</v>
      </c>
      <c r="C159" s="147" t="s">
        <v>1318</v>
      </c>
      <c r="D159" s="10" t="s">
        <v>330</v>
      </c>
      <c r="E159" s="10" t="s">
        <v>276</v>
      </c>
      <c r="F159" s="124">
        <f>'№4 вед 2023-2025'!G195</f>
        <v>44600</v>
      </c>
      <c r="G159" s="124">
        <f>'№4 вед 2023-2025'!H195</f>
        <v>44600</v>
      </c>
      <c r="H159" s="124">
        <f>'№4 вед 2023-2025'!I195</f>
        <v>44600</v>
      </c>
    </row>
    <row r="160" spans="1:8" ht="34.5" customHeight="1">
      <c r="A160" s="10" t="s">
        <v>605</v>
      </c>
      <c r="B160" s="126" t="s">
        <v>867</v>
      </c>
      <c r="C160" s="147" t="s">
        <v>1318</v>
      </c>
      <c r="D160" s="10" t="s">
        <v>141</v>
      </c>
      <c r="E160" s="10"/>
      <c r="F160" s="14">
        <f aca="true" t="shared" si="30" ref="F160:H162">F161</f>
        <v>2612000</v>
      </c>
      <c r="G160" s="14">
        <f t="shared" si="30"/>
        <v>2612000</v>
      </c>
      <c r="H160" s="14">
        <f t="shared" si="30"/>
        <v>2612000</v>
      </c>
    </row>
    <row r="161" spans="1:8" ht="30.75">
      <c r="A161" s="10" t="s">
        <v>606</v>
      </c>
      <c r="B161" s="126" t="s">
        <v>362</v>
      </c>
      <c r="C161" s="147" t="s">
        <v>1318</v>
      </c>
      <c r="D161" s="10" t="s">
        <v>667</v>
      </c>
      <c r="E161" s="10"/>
      <c r="F161" s="14">
        <f t="shared" si="30"/>
        <v>2612000</v>
      </c>
      <c r="G161" s="14">
        <f t="shared" si="30"/>
        <v>2612000</v>
      </c>
      <c r="H161" s="14">
        <f t="shared" si="30"/>
        <v>2612000</v>
      </c>
    </row>
    <row r="162" spans="1:8" ht="15">
      <c r="A162" s="10" t="s">
        <v>607</v>
      </c>
      <c r="B162" s="145" t="s">
        <v>293</v>
      </c>
      <c r="C162" s="147" t="s">
        <v>1318</v>
      </c>
      <c r="D162" s="10" t="s">
        <v>667</v>
      </c>
      <c r="E162" s="10" t="s">
        <v>14</v>
      </c>
      <c r="F162" s="14">
        <f t="shared" si="30"/>
        <v>2612000</v>
      </c>
      <c r="G162" s="14">
        <f t="shared" si="30"/>
        <v>2612000</v>
      </c>
      <c r="H162" s="14">
        <f t="shared" si="30"/>
        <v>2612000</v>
      </c>
    </row>
    <row r="163" spans="1:8" ht="15">
      <c r="A163" s="10" t="s">
        <v>608</v>
      </c>
      <c r="B163" s="252" t="s">
        <v>595</v>
      </c>
      <c r="C163" s="147" t="s">
        <v>1318</v>
      </c>
      <c r="D163" s="10" t="s">
        <v>667</v>
      </c>
      <c r="E163" s="10" t="s">
        <v>276</v>
      </c>
      <c r="F163" s="124">
        <f>'№4 вед 2023-2025'!G197</f>
        <v>2612000</v>
      </c>
      <c r="G163" s="124">
        <f>'№4 вед 2023-2025'!H197</f>
        <v>2612000</v>
      </c>
      <c r="H163" s="124">
        <f>'№4 вед 2023-2025'!I197</f>
        <v>2612000</v>
      </c>
    </row>
    <row r="164" spans="1:8" ht="75.75" customHeight="1">
      <c r="A164" s="10" t="s">
        <v>609</v>
      </c>
      <c r="B164" s="126" t="s">
        <v>509</v>
      </c>
      <c r="C164" s="127" t="s">
        <v>119</v>
      </c>
      <c r="D164" s="10"/>
      <c r="E164" s="10"/>
      <c r="F164" s="176">
        <f>F165+F169+F173</f>
        <v>5963317</v>
      </c>
      <c r="G164" s="176">
        <f>G165+G169+G173</f>
        <v>4463317</v>
      </c>
      <c r="H164" s="176">
        <f>H165+H169+H173</f>
        <v>4463317</v>
      </c>
    </row>
    <row r="165" spans="1:8" ht="53.25" customHeight="1">
      <c r="A165" s="10" t="s">
        <v>610</v>
      </c>
      <c r="B165" s="126" t="s">
        <v>3</v>
      </c>
      <c r="C165" s="127" t="s">
        <v>119</v>
      </c>
      <c r="D165" s="10" t="s">
        <v>313</v>
      </c>
      <c r="E165" s="10"/>
      <c r="F165" s="176">
        <f aca="true" t="shared" si="31" ref="F165:H167">F166</f>
        <v>4749317</v>
      </c>
      <c r="G165" s="176">
        <f t="shared" si="31"/>
        <v>3249317</v>
      </c>
      <c r="H165" s="176">
        <f t="shared" si="31"/>
        <v>3249317</v>
      </c>
    </row>
    <row r="166" spans="1:8" ht="30.75">
      <c r="A166" s="10" t="s">
        <v>611</v>
      </c>
      <c r="B166" s="126" t="s">
        <v>27</v>
      </c>
      <c r="C166" s="127" t="s">
        <v>119</v>
      </c>
      <c r="D166" s="10" t="s">
        <v>330</v>
      </c>
      <c r="E166" s="10"/>
      <c r="F166" s="176">
        <f t="shared" si="31"/>
        <v>4749317</v>
      </c>
      <c r="G166" s="176">
        <f t="shared" si="31"/>
        <v>3249317</v>
      </c>
      <c r="H166" s="176">
        <f t="shared" si="31"/>
        <v>3249317</v>
      </c>
    </row>
    <row r="167" spans="1:8" ht="15">
      <c r="A167" s="10" t="s">
        <v>954</v>
      </c>
      <c r="B167" s="58" t="s">
        <v>425</v>
      </c>
      <c r="C167" s="127" t="s">
        <v>119</v>
      </c>
      <c r="D167" s="10" t="s">
        <v>330</v>
      </c>
      <c r="E167" s="10" t="s">
        <v>12</v>
      </c>
      <c r="F167" s="176">
        <f t="shared" si="31"/>
        <v>4749317</v>
      </c>
      <c r="G167" s="176">
        <f t="shared" si="31"/>
        <v>3249317</v>
      </c>
      <c r="H167" s="176">
        <f t="shared" si="31"/>
        <v>3249317</v>
      </c>
    </row>
    <row r="168" spans="1:8" ht="15">
      <c r="A168" s="10" t="s">
        <v>955</v>
      </c>
      <c r="B168" s="126" t="s">
        <v>292</v>
      </c>
      <c r="C168" s="127" t="s">
        <v>119</v>
      </c>
      <c r="D168" s="10" t="s">
        <v>330</v>
      </c>
      <c r="E168" s="10" t="s">
        <v>273</v>
      </c>
      <c r="F168" s="14">
        <f>'№4 вед 2023-2025'!G401</f>
        <v>4749317</v>
      </c>
      <c r="G168" s="14">
        <f>'№4 вед 2023-2025'!H401</f>
        <v>3249317</v>
      </c>
      <c r="H168" s="14">
        <f>'№4 вед 2023-2025'!I401</f>
        <v>3249317</v>
      </c>
    </row>
    <row r="169" spans="1:8" ht="46.5">
      <c r="A169" s="10" t="s">
        <v>612</v>
      </c>
      <c r="B169" s="126" t="s">
        <v>867</v>
      </c>
      <c r="C169" s="127" t="s">
        <v>119</v>
      </c>
      <c r="D169" s="10" t="s">
        <v>141</v>
      </c>
      <c r="E169" s="10"/>
      <c r="F169" s="176">
        <f aca="true" t="shared" si="32" ref="F169:H171">F170</f>
        <v>1213000</v>
      </c>
      <c r="G169" s="176">
        <f t="shared" si="32"/>
        <v>1213000</v>
      </c>
      <c r="H169" s="176">
        <f t="shared" si="32"/>
        <v>1213000</v>
      </c>
    </row>
    <row r="170" spans="1:8" ht="30.75">
      <c r="A170" s="10" t="s">
        <v>613</v>
      </c>
      <c r="B170" s="126" t="s">
        <v>362</v>
      </c>
      <c r="C170" s="127" t="s">
        <v>119</v>
      </c>
      <c r="D170" s="10" t="s">
        <v>667</v>
      </c>
      <c r="E170" s="10"/>
      <c r="F170" s="176">
        <f t="shared" si="32"/>
        <v>1213000</v>
      </c>
      <c r="G170" s="176">
        <f t="shared" si="32"/>
        <v>1213000</v>
      </c>
      <c r="H170" s="176">
        <f t="shared" si="32"/>
        <v>1213000</v>
      </c>
    </row>
    <row r="171" spans="1:8" ht="15">
      <c r="A171" s="10" t="s">
        <v>614</v>
      </c>
      <c r="B171" s="58" t="s">
        <v>425</v>
      </c>
      <c r="C171" s="127" t="s">
        <v>119</v>
      </c>
      <c r="D171" s="10" t="s">
        <v>667</v>
      </c>
      <c r="E171" s="10" t="s">
        <v>12</v>
      </c>
      <c r="F171" s="176">
        <f t="shared" si="32"/>
        <v>1213000</v>
      </c>
      <c r="G171" s="176">
        <f t="shared" si="32"/>
        <v>1213000</v>
      </c>
      <c r="H171" s="176">
        <f t="shared" si="32"/>
        <v>1213000</v>
      </c>
    </row>
    <row r="172" spans="1:8" ht="15">
      <c r="A172" s="10" t="s">
        <v>615</v>
      </c>
      <c r="B172" s="126" t="s">
        <v>292</v>
      </c>
      <c r="C172" s="127" t="s">
        <v>119</v>
      </c>
      <c r="D172" s="10" t="s">
        <v>667</v>
      </c>
      <c r="E172" s="10" t="s">
        <v>273</v>
      </c>
      <c r="F172" s="14">
        <f>'№4 вед 2023-2025'!G403</f>
        <v>1213000</v>
      </c>
      <c r="G172" s="14">
        <f>'№4 вед 2023-2025'!H403</f>
        <v>1213000</v>
      </c>
      <c r="H172" s="14">
        <f>'№4 вед 2023-2025'!I403</f>
        <v>1213000</v>
      </c>
    </row>
    <row r="173" spans="1:8" ht="15">
      <c r="A173" s="10" t="s">
        <v>616</v>
      </c>
      <c r="B173" s="126" t="s">
        <v>30</v>
      </c>
      <c r="C173" s="127" t="s">
        <v>119</v>
      </c>
      <c r="D173" s="10" t="s">
        <v>29</v>
      </c>
      <c r="E173" s="10"/>
      <c r="F173" s="176">
        <f aca="true" t="shared" si="33" ref="F173:H175">F174</f>
        <v>1000</v>
      </c>
      <c r="G173" s="176">
        <f t="shared" si="33"/>
        <v>1000</v>
      </c>
      <c r="H173" s="176">
        <f t="shared" si="33"/>
        <v>1000</v>
      </c>
    </row>
    <row r="174" spans="1:8" ht="15">
      <c r="A174" s="10" t="s">
        <v>617</v>
      </c>
      <c r="B174" s="126" t="s">
        <v>31</v>
      </c>
      <c r="C174" s="127" t="s">
        <v>119</v>
      </c>
      <c r="D174" s="10" t="s">
        <v>28</v>
      </c>
      <c r="E174" s="10"/>
      <c r="F174" s="176">
        <f t="shared" si="33"/>
        <v>1000</v>
      </c>
      <c r="G174" s="176">
        <f t="shared" si="33"/>
        <v>1000</v>
      </c>
      <c r="H174" s="176">
        <f t="shared" si="33"/>
        <v>1000</v>
      </c>
    </row>
    <row r="175" spans="1:8" ht="15">
      <c r="A175" s="10" t="s">
        <v>618</v>
      </c>
      <c r="B175" s="58" t="s">
        <v>425</v>
      </c>
      <c r="C175" s="127" t="s">
        <v>119</v>
      </c>
      <c r="D175" s="10" t="s">
        <v>28</v>
      </c>
      <c r="E175" s="10" t="s">
        <v>12</v>
      </c>
      <c r="F175" s="176">
        <f t="shared" si="33"/>
        <v>1000</v>
      </c>
      <c r="G175" s="176">
        <f t="shared" si="33"/>
        <v>1000</v>
      </c>
      <c r="H175" s="176">
        <f t="shared" si="33"/>
        <v>1000</v>
      </c>
    </row>
    <row r="176" spans="1:8" ht="15">
      <c r="A176" s="10" t="s">
        <v>619</v>
      </c>
      <c r="B176" s="126" t="s">
        <v>292</v>
      </c>
      <c r="C176" s="127" t="s">
        <v>119</v>
      </c>
      <c r="D176" s="10" t="s">
        <v>28</v>
      </c>
      <c r="E176" s="10" t="s">
        <v>273</v>
      </c>
      <c r="F176" s="14">
        <f>'№4 вед 2023-2025'!G405</f>
        <v>1000</v>
      </c>
      <c r="G176" s="14">
        <f>'№4 вед 2023-2025'!H405</f>
        <v>1000</v>
      </c>
      <c r="H176" s="14">
        <f>'№4 вед 2023-2025'!I405</f>
        <v>1000</v>
      </c>
    </row>
    <row r="177" spans="1:8" ht="74.25" customHeight="1">
      <c r="A177" s="10" t="s">
        <v>620</v>
      </c>
      <c r="B177" s="126" t="s">
        <v>992</v>
      </c>
      <c r="C177" s="127" t="s">
        <v>993</v>
      </c>
      <c r="D177" s="127"/>
      <c r="E177" s="10"/>
      <c r="F177" s="14">
        <f>F178+F182</f>
        <v>650000</v>
      </c>
      <c r="G177" s="14">
        <f>G178+G182</f>
        <v>636000</v>
      </c>
      <c r="H177" s="14">
        <f>H178+H182</f>
        <v>616000</v>
      </c>
    </row>
    <row r="178" spans="1:8" ht="65.25" customHeight="1">
      <c r="A178" s="10" t="s">
        <v>621</v>
      </c>
      <c r="B178" s="126" t="s">
        <v>3</v>
      </c>
      <c r="C178" s="127" t="s">
        <v>993</v>
      </c>
      <c r="D178" s="10" t="s">
        <v>313</v>
      </c>
      <c r="E178" s="10"/>
      <c r="F178" s="14">
        <f aca="true" t="shared" si="34" ref="F178:H180">F179</f>
        <v>624960</v>
      </c>
      <c r="G178" s="14">
        <f t="shared" si="34"/>
        <v>610960</v>
      </c>
      <c r="H178" s="14">
        <f t="shared" si="34"/>
        <v>590960</v>
      </c>
    </row>
    <row r="179" spans="1:8" ht="15">
      <c r="A179" s="10" t="s">
        <v>651</v>
      </c>
      <c r="B179" s="126" t="s">
        <v>4</v>
      </c>
      <c r="C179" s="127" t="s">
        <v>993</v>
      </c>
      <c r="D179" s="127" t="s">
        <v>322</v>
      </c>
      <c r="E179" s="10"/>
      <c r="F179" s="14">
        <f t="shared" si="34"/>
        <v>624960</v>
      </c>
      <c r="G179" s="14">
        <f t="shared" si="34"/>
        <v>610960</v>
      </c>
      <c r="H179" s="14">
        <f t="shared" si="34"/>
        <v>590960</v>
      </c>
    </row>
    <row r="180" spans="1:8" ht="15">
      <c r="A180" s="10" t="s">
        <v>652</v>
      </c>
      <c r="B180" s="58" t="s">
        <v>425</v>
      </c>
      <c r="C180" s="127" t="s">
        <v>993</v>
      </c>
      <c r="D180" s="127" t="s">
        <v>322</v>
      </c>
      <c r="E180" s="10" t="s">
        <v>12</v>
      </c>
      <c r="F180" s="14">
        <f t="shared" si="34"/>
        <v>624960</v>
      </c>
      <c r="G180" s="14">
        <f t="shared" si="34"/>
        <v>610960</v>
      </c>
      <c r="H180" s="14">
        <f t="shared" si="34"/>
        <v>590960</v>
      </c>
    </row>
    <row r="181" spans="1:8" ht="15">
      <c r="A181" s="10" t="s">
        <v>653</v>
      </c>
      <c r="B181" s="126" t="s">
        <v>292</v>
      </c>
      <c r="C181" s="127" t="s">
        <v>993</v>
      </c>
      <c r="D181" s="127" t="s">
        <v>322</v>
      </c>
      <c r="E181" s="10" t="s">
        <v>273</v>
      </c>
      <c r="F181" s="14">
        <f>'№4 вед 2023-2025'!G408</f>
        <v>624960</v>
      </c>
      <c r="G181" s="14">
        <f>'№4 вед 2023-2025'!H408</f>
        <v>610960</v>
      </c>
      <c r="H181" s="14">
        <f>'№4 вед 2023-2025'!I408</f>
        <v>590960</v>
      </c>
    </row>
    <row r="182" spans="1:8" ht="46.5">
      <c r="A182" s="10" t="s">
        <v>622</v>
      </c>
      <c r="B182" s="126" t="s">
        <v>867</v>
      </c>
      <c r="C182" s="127" t="s">
        <v>993</v>
      </c>
      <c r="D182" s="10" t="s">
        <v>141</v>
      </c>
      <c r="E182" s="10"/>
      <c r="F182" s="14">
        <f aca="true" t="shared" si="35" ref="F182:H184">F183</f>
        <v>25040</v>
      </c>
      <c r="G182" s="14">
        <f t="shared" si="35"/>
        <v>25040</v>
      </c>
      <c r="H182" s="14">
        <f t="shared" si="35"/>
        <v>25040</v>
      </c>
    </row>
    <row r="183" spans="1:8" ht="30.75">
      <c r="A183" s="10" t="s">
        <v>623</v>
      </c>
      <c r="B183" s="126" t="s">
        <v>362</v>
      </c>
      <c r="C183" s="127" t="s">
        <v>993</v>
      </c>
      <c r="D183" s="10" t="s">
        <v>667</v>
      </c>
      <c r="E183" s="10"/>
      <c r="F183" s="14">
        <f t="shared" si="35"/>
        <v>25040</v>
      </c>
      <c r="G183" s="14">
        <f t="shared" si="35"/>
        <v>25040</v>
      </c>
      <c r="H183" s="14">
        <f t="shared" si="35"/>
        <v>25040</v>
      </c>
    </row>
    <row r="184" spans="1:8" ht="15">
      <c r="A184" s="10" t="s">
        <v>624</v>
      </c>
      <c r="B184" s="58" t="s">
        <v>425</v>
      </c>
      <c r="C184" s="127" t="s">
        <v>993</v>
      </c>
      <c r="D184" s="10" t="s">
        <v>667</v>
      </c>
      <c r="E184" s="10" t="s">
        <v>12</v>
      </c>
      <c r="F184" s="14">
        <f t="shared" si="35"/>
        <v>25040</v>
      </c>
      <c r="G184" s="14">
        <f t="shared" si="35"/>
        <v>25040</v>
      </c>
      <c r="H184" s="14">
        <f t="shared" si="35"/>
        <v>25040</v>
      </c>
    </row>
    <row r="185" spans="1:8" ht="15">
      <c r="A185" s="10" t="s">
        <v>625</v>
      </c>
      <c r="B185" s="126" t="s">
        <v>292</v>
      </c>
      <c r="C185" s="127" t="s">
        <v>993</v>
      </c>
      <c r="D185" s="10" t="s">
        <v>667</v>
      </c>
      <c r="E185" s="10" t="s">
        <v>273</v>
      </c>
      <c r="F185" s="14">
        <f>'№4 вед 2023-2025'!G410</f>
        <v>25040</v>
      </c>
      <c r="G185" s="14">
        <f>'№4 вед 2023-2025'!H410</f>
        <v>25040</v>
      </c>
      <c r="H185" s="14">
        <f>'№4 вед 2023-2025'!I410</f>
        <v>25040</v>
      </c>
    </row>
    <row r="186" spans="1:8" ht="69" customHeight="1">
      <c r="A186" s="10" t="s">
        <v>626</v>
      </c>
      <c r="B186" s="126" t="s">
        <v>406</v>
      </c>
      <c r="C186" s="127" t="s">
        <v>120</v>
      </c>
      <c r="D186" s="10"/>
      <c r="E186" s="10"/>
      <c r="F186" s="176">
        <f>F187+F191+F195</f>
        <v>22017054</v>
      </c>
      <c r="G186" s="176">
        <f>G187+G191+G195</f>
        <v>18417054</v>
      </c>
      <c r="H186" s="176">
        <f>H187+H191+H195</f>
        <v>17548628</v>
      </c>
    </row>
    <row r="187" spans="1:8" ht="61.5" customHeight="1">
      <c r="A187" s="10" t="s">
        <v>627</v>
      </c>
      <c r="B187" s="126" t="s">
        <v>3</v>
      </c>
      <c r="C187" s="127" t="s">
        <v>120</v>
      </c>
      <c r="D187" s="127" t="s">
        <v>313</v>
      </c>
      <c r="E187" s="10"/>
      <c r="F187" s="176">
        <f aca="true" t="shared" si="36" ref="F187:H189">F188</f>
        <v>20164054</v>
      </c>
      <c r="G187" s="176">
        <f t="shared" si="36"/>
        <v>16514054</v>
      </c>
      <c r="H187" s="176">
        <f t="shared" si="36"/>
        <v>16545628</v>
      </c>
    </row>
    <row r="188" spans="1:8" ht="15">
      <c r="A188" s="10" t="s">
        <v>628</v>
      </c>
      <c r="B188" s="126" t="s">
        <v>4</v>
      </c>
      <c r="C188" s="127" t="s">
        <v>120</v>
      </c>
      <c r="D188" s="127" t="s">
        <v>322</v>
      </c>
      <c r="E188" s="10"/>
      <c r="F188" s="176">
        <f t="shared" si="36"/>
        <v>20164054</v>
      </c>
      <c r="G188" s="176">
        <f t="shared" si="36"/>
        <v>16514054</v>
      </c>
      <c r="H188" s="176">
        <f t="shared" si="36"/>
        <v>16545628</v>
      </c>
    </row>
    <row r="189" spans="1:8" ht="15">
      <c r="A189" s="10" t="s">
        <v>157</v>
      </c>
      <c r="B189" s="58" t="s">
        <v>425</v>
      </c>
      <c r="C189" s="127" t="s">
        <v>120</v>
      </c>
      <c r="D189" s="127" t="s">
        <v>322</v>
      </c>
      <c r="E189" s="10" t="s">
        <v>12</v>
      </c>
      <c r="F189" s="176">
        <f t="shared" si="36"/>
        <v>20164054</v>
      </c>
      <c r="G189" s="176">
        <f t="shared" si="36"/>
        <v>16514054</v>
      </c>
      <c r="H189" s="176">
        <f t="shared" si="36"/>
        <v>16545628</v>
      </c>
    </row>
    <row r="190" spans="1:8" ht="15">
      <c r="A190" s="10" t="s">
        <v>629</v>
      </c>
      <c r="B190" s="126" t="s">
        <v>292</v>
      </c>
      <c r="C190" s="127" t="s">
        <v>120</v>
      </c>
      <c r="D190" s="127" t="s">
        <v>322</v>
      </c>
      <c r="E190" s="10" t="s">
        <v>273</v>
      </c>
      <c r="F190" s="14">
        <f>'№4 вед 2023-2025'!G413</f>
        <v>20164054</v>
      </c>
      <c r="G190" s="14">
        <f>'№4 вед 2023-2025'!H413</f>
        <v>16514054</v>
      </c>
      <c r="H190" s="14">
        <f>'№4 вед 2023-2025'!I413</f>
        <v>16545628</v>
      </c>
    </row>
    <row r="191" spans="1:8" ht="46.5">
      <c r="A191" s="10" t="s">
        <v>630</v>
      </c>
      <c r="B191" s="126" t="s">
        <v>867</v>
      </c>
      <c r="C191" s="127" t="s">
        <v>120</v>
      </c>
      <c r="D191" s="10" t="s">
        <v>141</v>
      </c>
      <c r="E191" s="10"/>
      <c r="F191" s="14">
        <f aca="true" t="shared" si="37" ref="F191:H193">F192</f>
        <v>1850000</v>
      </c>
      <c r="G191" s="14">
        <f t="shared" si="37"/>
        <v>1900000</v>
      </c>
      <c r="H191" s="14">
        <f t="shared" si="37"/>
        <v>1000000</v>
      </c>
    </row>
    <row r="192" spans="1:8" ht="30.75">
      <c r="A192" s="10" t="s">
        <v>631</v>
      </c>
      <c r="B192" s="126" t="s">
        <v>362</v>
      </c>
      <c r="C192" s="127" t="s">
        <v>120</v>
      </c>
      <c r="D192" s="10" t="s">
        <v>667</v>
      </c>
      <c r="E192" s="10"/>
      <c r="F192" s="14">
        <f t="shared" si="37"/>
        <v>1850000</v>
      </c>
      <c r="G192" s="14">
        <f t="shared" si="37"/>
        <v>1900000</v>
      </c>
      <c r="H192" s="14">
        <f t="shared" si="37"/>
        <v>1000000</v>
      </c>
    </row>
    <row r="193" spans="1:8" ht="15">
      <c r="A193" s="10" t="s">
        <v>632</v>
      </c>
      <c r="B193" s="58" t="s">
        <v>425</v>
      </c>
      <c r="C193" s="127" t="s">
        <v>120</v>
      </c>
      <c r="D193" s="10" t="s">
        <v>667</v>
      </c>
      <c r="E193" s="10" t="s">
        <v>12</v>
      </c>
      <c r="F193" s="14">
        <f t="shared" si="37"/>
        <v>1850000</v>
      </c>
      <c r="G193" s="14">
        <f t="shared" si="37"/>
        <v>1900000</v>
      </c>
      <c r="H193" s="14">
        <f t="shared" si="37"/>
        <v>1000000</v>
      </c>
    </row>
    <row r="194" spans="1:8" ht="15">
      <c r="A194" s="10" t="s">
        <v>633</v>
      </c>
      <c r="B194" s="126" t="s">
        <v>292</v>
      </c>
      <c r="C194" s="127" t="s">
        <v>120</v>
      </c>
      <c r="D194" s="10" t="s">
        <v>667</v>
      </c>
      <c r="E194" s="10" t="s">
        <v>273</v>
      </c>
      <c r="F194" s="14">
        <f>'№4 вед 2023-2025'!G415</f>
        <v>1850000</v>
      </c>
      <c r="G194" s="14">
        <f>'№4 вед 2023-2025'!H415</f>
        <v>1900000</v>
      </c>
      <c r="H194" s="14">
        <f>'№4 вед 2023-2025'!I415</f>
        <v>1000000</v>
      </c>
    </row>
    <row r="195" spans="1:8" ht="15">
      <c r="A195" s="10" t="s">
        <v>634</v>
      </c>
      <c r="B195" s="126" t="s">
        <v>30</v>
      </c>
      <c r="C195" s="127" t="s">
        <v>120</v>
      </c>
      <c r="D195" s="10" t="s">
        <v>29</v>
      </c>
      <c r="E195" s="10"/>
      <c r="F195" s="14">
        <f aca="true" t="shared" si="38" ref="F195:H197">F196</f>
        <v>3000</v>
      </c>
      <c r="G195" s="14">
        <f t="shared" si="38"/>
        <v>3000</v>
      </c>
      <c r="H195" s="14">
        <f t="shared" si="38"/>
        <v>3000</v>
      </c>
    </row>
    <row r="196" spans="1:8" ht="15">
      <c r="A196" s="10" t="s">
        <v>635</v>
      </c>
      <c r="B196" s="126" t="s">
        <v>31</v>
      </c>
      <c r="C196" s="127" t="s">
        <v>120</v>
      </c>
      <c r="D196" s="10" t="s">
        <v>28</v>
      </c>
      <c r="E196" s="10"/>
      <c r="F196" s="14">
        <f t="shared" si="38"/>
        <v>3000</v>
      </c>
      <c r="G196" s="14">
        <f t="shared" si="38"/>
        <v>3000</v>
      </c>
      <c r="H196" s="14">
        <f t="shared" si="38"/>
        <v>3000</v>
      </c>
    </row>
    <row r="197" spans="1:8" ht="15">
      <c r="A197" s="10" t="s">
        <v>636</v>
      </c>
      <c r="B197" s="58" t="s">
        <v>425</v>
      </c>
      <c r="C197" s="127" t="s">
        <v>120</v>
      </c>
      <c r="D197" s="10" t="s">
        <v>28</v>
      </c>
      <c r="E197" s="10" t="s">
        <v>12</v>
      </c>
      <c r="F197" s="14">
        <f t="shared" si="38"/>
        <v>3000</v>
      </c>
      <c r="G197" s="14">
        <f t="shared" si="38"/>
        <v>3000</v>
      </c>
      <c r="H197" s="14">
        <f t="shared" si="38"/>
        <v>3000</v>
      </c>
    </row>
    <row r="198" spans="1:8" ht="15">
      <c r="A198" s="10" t="s">
        <v>637</v>
      </c>
      <c r="B198" s="126" t="s">
        <v>292</v>
      </c>
      <c r="C198" s="127" t="s">
        <v>120</v>
      </c>
      <c r="D198" s="10" t="s">
        <v>28</v>
      </c>
      <c r="E198" s="10" t="s">
        <v>273</v>
      </c>
      <c r="F198" s="14">
        <f>'№4 вед 2023-2025'!G417</f>
        <v>3000</v>
      </c>
      <c r="G198" s="14">
        <f>'№4 вед 2023-2025'!H417</f>
        <v>3000</v>
      </c>
      <c r="H198" s="14">
        <f>'№4 вед 2023-2025'!I417</f>
        <v>3000</v>
      </c>
    </row>
    <row r="199" spans="1:8" ht="90" customHeight="1">
      <c r="A199" s="10" t="s">
        <v>638</v>
      </c>
      <c r="B199" s="126" t="s">
        <v>1084</v>
      </c>
      <c r="C199" s="127" t="s">
        <v>1085</v>
      </c>
      <c r="D199" s="127"/>
      <c r="E199" s="10"/>
      <c r="F199" s="14">
        <f>F200</f>
        <v>80000</v>
      </c>
      <c r="G199" s="14">
        <f aca="true" t="shared" si="39" ref="G199:H202">G200</f>
        <v>80000</v>
      </c>
      <c r="H199" s="14">
        <f t="shared" si="39"/>
        <v>80000</v>
      </c>
    </row>
    <row r="200" spans="1:8" ht="46.5">
      <c r="A200" s="10" t="s">
        <v>639</v>
      </c>
      <c r="B200" s="126" t="s">
        <v>867</v>
      </c>
      <c r="C200" s="127" t="s">
        <v>1085</v>
      </c>
      <c r="D200" s="127" t="s">
        <v>141</v>
      </c>
      <c r="E200" s="10"/>
      <c r="F200" s="14">
        <f>F201</f>
        <v>80000</v>
      </c>
      <c r="G200" s="14">
        <f t="shared" si="39"/>
        <v>80000</v>
      </c>
      <c r="H200" s="14">
        <f t="shared" si="39"/>
        <v>80000</v>
      </c>
    </row>
    <row r="201" spans="1:8" ht="30.75">
      <c r="A201" s="10" t="s">
        <v>640</v>
      </c>
      <c r="B201" s="126" t="s">
        <v>362</v>
      </c>
      <c r="C201" s="127" t="s">
        <v>1085</v>
      </c>
      <c r="D201" s="127" t="s">
        <v>667</v>
      </c>
      <c r="E201" s="10"/>
      <c r="F201" s="14">
        <f>F202</f>
        <v>80000</v>
      </c>
      <c r="G201" s="14">
        <f t="shared" si="39"/>
        <v>80000</v>
      </c>
      <c r="H201" s="14">
        <f t="shared" si="39"/>
        <v>80000</v>
      </c>
    </row>
    <row r="202" spans="1:8" ht="15">
      <c r="A202" s="10" t="s">
        <v>641</v>
      </c>
      <c r="B202" s="58" t="s">
        <v>425</v>
      </c>
      <c r="C202" s="127" t="s">
        <v>1085</v>
      </c>
      <c r="D202" s="127" t="s">
        <v>667</v>
      </c>
      <c r="E202" s="10" t="s">
        <v>12</v>
      </c>
      <c r="F202" s="14">
        <f>F203</f>
        <v>80000</v>
      </c>
      <c r="G202" s="14">
        <f t="shared" si="39"/>
        <v>80000</v>
      </c>
      <c r="H202" s="14">
        <f t="shared" si="39"/>
        <v>80000</v>
      </c>
    </row>
    <row r="203" spans="1:8" ht="15">
      <c r="A203" s="10" t="s">
        <v>642</v>
      </c>
      <c r="B203" s="126" t="s">
        <v>292</v>
      </c>
      <c r="C203" s="127" t="s">
        <v>1085</v>
      </c>
      <c r="D203" s="127" t="s">
        <v>667</v>
      </c>
      <c r="E203" s="10" t="s">
        <v>273</v>
      </c>
      <c r="F203" s="14">
        <f>'№4 вед 2023-2025'!G420</f>
        <v>80000</v>
      </c>
      <c r="G203" s="14">
        <f>'№4 вед 2023-2025'!H420</f>
        <v>80000</v>
      </c>
      <c r="H203" s="14">
        <f>'№4 вед 2023-2025'!I420</f>
        <v>80000</v>
      </c>
    </row>
    <row r="204" spans="1:8" s="175" customFormat="1" ht="30.75">
      <c r="A204" s="10" t="s">
        <v>452</v>
      </c>
      <c r="B204" s="177" t="s">
        <v>644</v>
      </c>
      <c r="C204" s="173" t="s">
        <v>131</v>
      </c>
      <c r="D204" s="173"/>
      <c r="E204" s="173"/>
      <c r="F204" s="174">
        <f>F205+F227+F233+F221</f>
        <v>150870154</v>
      </c>
      <c r="G204" s="174">
        <f>G205+G227+G233+G221</f>
        <v>147484660</v>
      </c>
      <c r="H204" s="174">
        <f>H205+H227+H233+H221</f>
        <v>146024241</v>
      </c>
    </row>
    <row r="205" spans="1:8" s="175" customFormat="1" ht="59.25" customHeight="1">
      <c r="A205" s="10" t="s">
        <v>453</v>
      </c>
      <c r="B205" s="155" t="s">
        <v>700</v>
      </c>
      <c r="C205" s="173" t="s">
        <v>132</v>
      </c>
      <c r="D205" s="173"/>
      <c r="E205" s="173"/>
      <c r="F205" s="174">
        <f>F206+F211+F216</f>
        <v>140343838</v>
      </c>
      <c r="G205" s="174">
        <f>G206+G211+G216</f>
        <v>139925707</v>
      </c>
      <c r="H205" s="174">
        <f>H206+H211+H216</f>
        <v>139514142</v>
      </c>
    </row>
    <row r="206" spans="1:8" ht="124.5">
      <c r="A206" s="10" t="s">
        <v>454</v>
      </c>
      <c r="B206" s="28" t="s">
        <v>1079</v>
      </c>
      <c r="C206" s="10" t="s">
        <v>133</v>
      </c>
      <c r="D206" s="10"/>
      <c r="E206" s="10"/>
      <c r="F206" s="176">
        <f aca="true" t="shared" si="40" ref="F206:H209">F207</f>
        <v>19006300</v>
      </c>
      <c r="G206" s="176">
        <f t="shared" si="40"/>
        <v>15205000</v>
      </c>
      <c r="H206" s="176">
        <f t="shared" si="40"/>
        <v>15205000</v>
      </c>
    </row>
    <row r="207" spans="1:8" ht="15">
      <c r="A207" s="10" t="s">
        <v>455</v>
      </c>
      <c r="B207" s="126" t="s">
        <v>340</v>
      </c>
      <c r="C207" s="10" t="s">
        <v>133</v>
      </c>
      <c r="D207" s="10" t="s">
        <v>656</v>
      </c>
      <c r="E207" s="10"/>
      <c r="F207" s="176">
        <f t="shared" si="40"/>
        <v>19006300</v>
      </c>
      <c r="G207" s="176">
        <f t="shared" si="40"/>
        <v>15205000</v>
      </c>
      <c r="H207" s="176">
        <f t="shared" si="40"/>
        <v>15205000</v>
      </c>
    </row>
    <row r="208" spans="1:8" ht="15">
      <c r="A208" s="10" t="s">
        <v>456</v>
      </c>
      <c r="B208" s="28" t="s">
        <v>38</v>
      </c>
      <c r="C208" s="10" t="s">
        <v>133</v>
      </c>
      <c r="D208" s="10" t="s">
        <v>424</v>
      </c>
      <c r="E208" s="10"/>
      <c r="F208" s="176">
        <f t="shared" si="40"/>
        <v>19006300</v>
      </c>
      <c r="G208" s="176">
        <f t="shared" si="40"/>
        <v>15205000</v>
      </c>
      <c r="H208" s="176">
        <f t="shared" si="40"/>
        <v>15205000</v>
      </c>
    </row>
    <row r="209" spans="1:8" ht="30.75">
      <c r="A209" s="10" t="s">
        <v>457</v>
      </c>
      <c r="B209" s="28" t="s">
        <v>699</v>
      </c>
      <c r="C209" s="10" t="s">
        <v>133</v>
      </c>
      <c r="D209" s="10" t="s">
        <v>424</v>
      </c>
      <c r="E209" s="10" t="s">
        <v>676</v>
      </c>
      <c r="F209" s="176">
        <f t="shared" si="40"/>
        <v>19006300</v>
      </c>
      <c r="G209" s="176">
        <f t="shared" si="40"/>
        <v>15205000</v>
      </c>
      <c r="H209" s="176">
        <f t="shared" si="40"/>
        <v>15205000</v>
      </c>
    </row>
    <row r="210" spans="1:8" ht="46.5">
      <c r="A210" s="10" t="s">
        <v>458</v>
      </c>
      <c r="B210" s="28" t="s">
        <v>543</v>
      </c>
      <c r="C210" s="10" t="s">
        <v>133</v>
      </c>
      <c r="D210" s="10" t="s">
        <v>424</v>
      </c>
      <c r="E210" s="10" t="s">
        <v>539</v>
      </c>
      <c r="F210" s="14">
        <f>'№4 вед 2023-2025'!G485</f>
        <v>19006300</v>
      </c>
      <c r="G210" s="14">
        <f>'№4 вед 2023-2025'!H485</f>
        <v>15205000</v>
      </c>
      <c r="H210" s="14">
        <f>'№4 вед 2023-2025'!I485</f>
        <v>15205000</v>
      </c>
    </row>
    <row r="211" spans="1:8" ht="108.75" customHeight="1">
      <c r="A211" s="10" t="s">
        <v>141</v>
      </c>
      <c r="B211" s="28" t="s">
        <v>1075</v>
      </c>
      <c r="C211" s="10" t="s">
        <v>134</v>
      </c>
      <c r="D211" s="10"/>
      <c r="E211" s="10"/>
      <c r="F211" s="176">
        <f aca="true" t="shared" si="41" ref="F211:H214">F212</f>
        <v>26523258</v>
      </c>
      <c r="G211" s="176">
        <f t="shared" si="41"/>
        <v>26523258</v>
      </c>
      <c r="H211" s="176">
        <f t="shared" si="41"/>
        <v>26523258</v>
      </c>
    </row>
    <row r="212" spans="1:8" ht="15">
      <c r="A212" s="10" t="s">
        <v>459</v>
      </c>
      <c r="B212" s="126" t="s">
        <v>340</v>
      </c>
      <c r="C212" s="10" t="s">
        <v>134</v>
      </c>
      <c r="D212" s="10" t="s">
        <v>656</v>
      </c>
      <c r="E212" s="10"/>
      <c r="F212" s="176">
        <f t="shared" si="41"/>
        <v>26523258</v>
      </c>
      <c r="G212" s="176">
        <f t="shared" si="41"/>
        <v>26523258</v>
      </c>
      <c r="H212" s="176">
        <f t="shared" si="41"/>
        <v>26523258</v>
      </c>
    </row>
    <row r="213" spans="1:8" ht="15">
      <c r="A213" s="10" t="s">
        <v>460</v>
      </c>
      <c r="B213" s="28" t="s">
        <v>38</v>
      </c>
      <c r="C213" s="10" t="s">
        <v>134</v>
      </c>
      <c r="D213" s="10" t="s">
        <v>424</v>
      </c>
      <c r="E213" s="10"/>
      <c r="F213" s="176">
        <f t="shared" si="41"/>
        <v>26523258</v>
      </c>
      <c r="G213" s="176">
        <f t="shared" si="41"/>
        <v>26523258</v>
      </c>
      <c r="H213" s="176">
        <f t="shared" si="41"/>
        <v>26523258</v>
      </c>
    </row>
    <row r="214" spans="1:8" ht="30.75">
      <c r="A214" s="10" t="s">
        <v>461</v>
      </c>
      <c r="B214" s="28" t="s">
        <v>699</v>
      </c>
      <c r="C214" s="10" t="s">
        <v>134</v>
      </c>
      <c r="D214" s="10" t="s">
        <v>424</v>
      </c>
      <c r="E214" s="10" t="s">
        <v>676</v>
      </c>
      <c r="F214" s="176">
        <f t="shared" si="41"/>
        <v>26523258</v>
      </c>
      <c r="G214" s="176">
        <f t="shared" si="41"/>
        <v>26523258</v>
      </c>
      <c r="H214" s="176">
        <f t="shared" si="41"/>
        <v>26523258</v>
      </c>
    </row>
    <row r="215" spans="1:8" ht="46.5">
      <c r="A215" s="10" t="s">
        <v>462</v>
      </c>
      <c r="B215" s="28" t="s">
        <v>543</v>
      </c>
      <c r="C215" s="10" t="s">
        <v>134</v>
      </c>
      <c r="D215" s="10" t="s">
        <v>424</v>
      </c>
      <c r="E215" s="10" t="s">
        <v>539</v>
      </c>
      <c r="F215" s="14">
        <f>'№4 вед 2023-2025'!G488</f>
        <v>26523258</v>
      </c>
      <c r="G215" s="14">
        <f>'№4 вед 2023-2025'!H488</f>
        <v>26523258</v>
      </c>
      <c r="H215" s="14">
        <f>'№4 вед 2023-2025'!I488</f>
        <v>26523258</v>
      </c>
    </row>
    <row r="216" spans="1:8" ht="106.5" customHeight="1">
      <c r="A216" s="10" t="s">
        <v>463</v>
      </c>
      <c r="B216" s="28" t="s">
        <v>701</v>
      </c>
      <c r="C216" s="10" t="s">
        <v>135</v>
      </c>
      <c r="D216" s="10"/>
      <c r="E216" s="10"/>
      <c r="F216" s="176">
        <f aca="true" t="shared" si="42" ref="F216:H219">F217</f>
        <v>94814280</v>
      </c>
      <c r="G216" s="176">
        <f t="shared" si="42"/>
        <v>98197449</v>
      </c>
      <c r="H216" s="176">
        <f t="shared" si="42"/>
        <v>97785884</v>
      </c>
    </row>
    <row r="217" spans="1:8" ht="15">
      <c r="A217" s="10" t="s">
        <v>464</v>
      </c>
      <c r="B217" s="126" t="s">
        <v>340</v>
      </c>
      <c r="C217" s="10" t="s">
        <v>135</v>
      </c>
      <c r="D217" s="10" t="s">
        <v>656</v>
      </c>
      <c r="E217" s="10"/>
      <c r="F217" s="176">
        <f t="shared" si="42"/>
        <v>94814280</v>
      </c>
      <c r="G217" s="176">
        <f t="shared" si="42"/>
        <v>98197449</v>
      </c>
      <c r="H217" s="176">
        <f t="shared" si="42"/>
        <v>97785884</v>
      </c>
    </row>
    <row r="218" spans="1:8" ht="15">
      <c r="A218" s="10" t="s">
        <v>465</v>
      </c>
      <c r="B218" s="126" t="s">
        <v>365</v>
      </c>
      <c r="C218" s="10" t="s">
        <v>135</v>
      </c>
      <c r="D218" s="10" t="s">
        <v>600</v>
      </c>
      <c r="E218" s="10"/>
      <c r="F218" s="176">
        <f t="shared" si="42"/>
        <v>94814280</v>
      </c>
      <c r="G218" s="176">
        <f t="shared" si="42"/>
        <v>98197449</v>
      </c>
      <c r="H218" s="176">
        <f t="shared" si="42"/>
        <v>97785884</v>
      </c>
    </row>
    <row r="219" spans="1:8" ht="30.75">
      <c r="A219" s="10" t="s">
        <v>466</v>
      </c>
      <c r="B219" s="28" t="s">
        <v>699</v>
      </c>
      <c r="C219" s="10" t="s">
        <v>135</v>
      </c>
      <c r="D219" s="10" t="s">
        <v>600</v>
      </c>
      <c r="E219" s="10" t="s">
        <v>676</v>
      </c>
      <c r="F219" s="176">
        <f t="shared" si="42"/>
        <v>94814280</v>
      </c>
      <c r="G219" s="176">
        <f t="shared" si="42"/>
        <v>98197449</v>
      </c>
      <c r="H219" s="176">
        <f t="shared" si="42"/>
        <v>97785884</v>
      </c>
    </row>
    <row r="220" spans="1:8" ht="15">
      <c r="A220" s="10" t="s">
        <v>467</v>
      </c>
      <c r="B220" s="126" t="s">
        <v>299</v>
      </c>
      <c r="C220" s="10" t="s">
        <v>135</v>
      </c>
      <c r="D220" s="10" t="s">
        <v>600</v>
      </c>
      <c r="E220" s="10" t="s">
        <v>140</v>
      </c>
      <c r="F220" s="14">
        <f>'№4 вед 2023-2025'!G494</f>
        <v>94814280</v>
      </c>
      <c r="G220" s="14">
        <f>'№4 вед 2023-2025'!H494</f>
        <v>98197449</v>
      </c>
      <c r="H220" s="14">
        <f>'№4 вед 2023-2025'!I494</f>
        <v>97785884</v>
      </c>
    </row>
    <row r="221" spans="1:8" ht="30.75">
      <c r="A221" s="10" t="s">
        <v>468</v>
      </c>
      <c r="B221" s="158" t="s">
        <v>1389</v>
      </c>
      <c r="C221" s="173" t="s">
        <v>1391</v>
      </c>
      <c r="D221" s="173"/>
      <c r="E221" s="173"/>
      <c r="F221" s="144">
        <f aca="true" t="shared" si="43" ref="F221:H225">F222</f>
        <v>64221</v>
      </c>
      <c r="G221" s="144">
        <f t="shared" si="43"/>
        <v>48715</v>
      </c>
      <c r="H221" s="144">
        <f t="shared" si="43"/>
        <v>27215</v>
      </c>
    </row>
    <row r="222" spans="1:8" ht="78">
      <c r="A222" s="10" t="s">
        <v>469</v>
      </c>
      <c r="B222" s="126" t="s">
        <v>1390</v>
      </c>
      <c r="C222" s="127" t="s">
        <v>1392</v>
      </c>
      <c r="D222" s="10"/>
      <c r="E222" s="10"/>
      <c r="F222" s="14">
        <f t="shared" si="43"/>
        <v>64221</v>
      </c>
      <c r="G222" s="14">
        <f t="shared" si="43"/>
        <v>48715</v>
      </c>
      <c r="H222" s="14">
        <f t="shared" si="43"/>
        <v>27215</v>
      </c>
    </row>
    <row r="223" spans="1:8" ht="15">
      <c r="A223" s="10" t="s">
        <v>470</v>
      </c>
      <c r="B223" s="126" t="s">
        <v>1385</v>
      </c>
      <c r="C223" s="127" t="s">
        <v>1392</v>
      </c>
      <c r="D223" s="10" t="s">
        <v>1290</v>
      </c>
      <c r="E223" s="10"/>
      <c r="F223" s="14">
        <f t="shared" si="43"/>
        <v>64221</v>
      </c>
      <c r="G223" s="14">
        <f t="shared" si="43"/>
        <v>48715</v>
      </c>
      <c r="H223" s="14">
        <f t="shared" si="43"/>
        <v>27215</v>
      </c>
    </row>
    <row r="224" spans="1:8" ht="15">
      <c r="A224" s="10" t="s">
        <v>471</v>
      </c>
      <c r="B224" s="126" t="s">
        <v>1393</v>
      </c>
      <c r="C224" s="127" t="s">
        <v>1392</v>
      </c>
      <c r="D224" s="10" t="s">
        <v>1394</v>
      </c>
      <c r="E224" s="10"/>
      <c r="F224" s="14">
        <f t="shared" si="43"/>
        <v>64221</v>
      </c>
      <c r="G224" s="14">
        <f t="shared" si="43"/>
        <v>48715</v>
      </c>
      <c r="H224" s="14">
        <f t="shared" si="43"/>
        <v>27215</v>
      </c>
    </row>
    <row r="225" spans="1:8" ht="15">
      <c r="A225" s="10" t="s">
        <v>472</v>
      </c>
      <c r="B225" s="126" t="s">
        <v>1385</v>
      </c>
      <c r="C225" s="127" t="s">
        <v>1392</v>
      </c>
      <c r="D225" s="10" t="s">
        <v>1394</v>
      </c>
      <c r="E225" s="10" t="s">
        <v>1386</v>
      </c>
      <c r="F225" s="14">
        <f t="shared" si="43"/>
        <v>64221</v>
      </c>
      <c r="G225" s="14">
        <f t="shared" si="43"/>
        <v>48715</v>
      </c>
      <c r="H225" s="14">
        <f t="shared" si="43"/>
        <v>27215</v>
      </c>
    </row>
    <row r="226" spans="1:8" ht="30.75">
      <c r="A226" s="10" t="s">
        <v>473</v>
      </c>
      <c r="B226" s="126" t="s">
        <v>1387</v>
      </c>
      <c r="C226" s="127" t="s">
        <v>1392</v>
      </c>
      <c r="D226" s="10" t="s">
        <v>1394</v>
      </c>
      <c r="E226" s="10" t="s">
        <v>1388</v>
      </c>
      <c r="F226" s="14">
        <f>'№4 вед 2023-2025'!G478</f>
        <v>64221</v>
      </c>
      <c r="G226" s="14">
        <f>'№4 вед 2023-2025'!H478</f>
        <v>48715</v>
      </c>
      <c r="H226" s="14">
        <f>'№4 вед 2023-2025'!I478</f>
        <v>27215</v>
      </c>
    </row>
    <row r="227" spans="1:8" s="175" customFormat="1" ht="46.5">
      <c r="A227" s="10" t="s">
        <v>474</v>
      </c>
      <c r="B227" s="158" t="s">
        <v>865</v>
      </c>
      <c r="C227" s="173" t="s">
        <v>124</v>
      </c>
      <c r="D227" s="173"/>
      <c r="E227" s="173"/>
      <c r="F227" s="174">
        <f>F228</f>
        <v>875396</v>
      </c>
      <c r="G227" s="174">
        <f>G228</f>
        <v>875396</v>
      </c>
      <c r="H227" s="174">
        <f>H228</f>
        <v>875396</v>
      </c>
    </row>
    <row r="228" spans="1:8" ht="86.25" customHeight="1">
      <c r="A228" s="10" t="s">
        <v>475</v>
      </c>
      <c r="B228" s="128" t="s">
        <v>866</v>
      </c>
      <c r="C228" s="127" t="s">
        <v>125</v>
      </c>
      <c r="D228" s="10"/>
      <c r="E228" s="10"/>
      <c r="F228" s="176">
        <f aca="true" t="shared" si="44" ref="F228:H231">F229</f>
        <v>875396</v>
      </c>
      <c r="G228" s="176">
        <f t="shared" si="44"/>
        <v>875396</v>
      </c>
      <c r="H228" s="176">
        <f t="shared" si="44"/>
        <v>875396</v>
      </c>
    </row>
    <row r="229" spans="1:8" ht="63" customHeight="1">
      <c r="A229" s="10" t="s">
        <v>476</v>
      </c>
      <c r="B229" s="126" t="s">
        <v>3</v>
      </c>
      <c r="C229" s="127" t="s">
        <v>125</v>
      </c>
      <c r="D229" s="10" t="s">
        <v>313</v>
      </c>
      <c r="E229" s="10"/>
      <c r="F229" s="176">
        <f t="shared" si="44"/>
        <v>875396</v>
      </c>
      <c r="G229" s="176">
        <f t="shared" si="44"/>
        <v>875396</v>
      </c>
      <c r="H229" s="176">
        <f t="shared" si="44"/>
        <v>875396</v>
      </c>
    </row>
    <row r="230" spans="1:8" ht="30.75">
      <c r="A230" s="10" t="s">
        <v>477</v>
      </c>
      <c r="B230" s="126" t="s">
        <v>27</v>
      </c>
      <c r="C230" s="127" t="s">
        <v>125</v>
      </c>
      <c r="D230" s="10" t="s">
        <v>330</v>
      </c>
      <c r="E230" s="10"/>
      <c r="F230" s="176">
        <f t="shared" si="44"/>
        <v>875396</v>
      </c>
      <c r="G230" s="176">
        <f t="shared" si="44"/>
        <v>875396</v>
      </c>
      <c r="H230" s="176">
        <f t="shared" si="44"/>
        <v>875396</v>
      </c>
    </row>
    <row r="231" spans="1:8" ht="15">
      <c r="A231" s="10" t="s">
        <v>478</v>
      </c>
      <c r="B231" s="145" t="s">
        <v>665</v>
      </c>
      <c r="C231" s="127" t="s">
        <v>125</v>
      </c>
      <c r="D231" s="10" t="s">
        <v>330</v>
      </c>
      <c r="E231" s="10" t="s">
        <v>9</v>
      </c>
      <c r="F231" s="176">
        <f t="shared" si="44"/>
        <v>875396</v>
      </c>
      <c r="G231" s="176">
        <f t="shared" si="44"/>
        <v>875396</v>
      </c>
      <c r="H231" s="176">
        <f t="shared" si="44"/>
        <v>875396</v>
      </c>
    </row>
    <row r="232" spans="1:8" ht="46.5">
      <c r="A232" s="10" t="s">
        <v>479</v>
      </c>
      <c r="B232" s="28" t="s">
        <v>654</v>
      </c>
      <c r="C232" s="127" t="s">
        <v>125</v>
      </c>
      <c r="D232" s="10" t="s">
        <v>330</v>
      </c>
      <c r="E232" s="10" t="s">
        <v>266</v>
      </c>
      <c r="F232" s="14">
        <f>'№4 вед 2023-2025'!G450</f>
        <v>875396</v>
      </c>
      <c r="G232" s="14">
        <f>'№4 вед 2023-2025'!H450</f>
        <v>875396</v>
      </c>
      <c r="H232" s="14">
        <f>'№4 вед 2023-2025'!I450</f>
        <v>875396</v>
      </c>
    </row>
    <row r="233" spans="1:8" s="175" customFormat="1" ht="30.75">
      <c r="A233" s="10" t="s">
        <v>480</v>
      </c>
      <c r="B233" s="155" t="s">
        <v>645</v>
      </c>
      <c r="C233" s="143" t="s">
        <v>126</v>
      </c>
      <c r="D233" s="173"/>
      <c r="E233" s="173"/>
      <c r="F233" s="174">
        <f>F234</f>
        <v>9586699</v>
      </c>
      <c r="G233" s="174">
        <f>G234</f>
        <v>6634842</v>
      </c>
      <c r="H233" s="174">
        <f>H234</f>
        <v>5607488</v>
      </c>
    </row>
    <row r="234" spans="1:8" ht="78">
      <c r="A234" s="10" t="s">
        <v>481</v>
      </c>
      <c r="B234" s="128" t="s">
        <v>646</v>
      </c>
      <c r="C234" s="127" t="s">
        <v>127</v>
      </c>
      <c r="D234" s="10"/>
      <c r="E234" s="10"/>
      <c r="F234" s="176">
        <f>F235+F239+F243</f>
        <v>9586699</v>
      </c>
      <c r="G234" s="176">
        <f>G235+G239+G243</f>
        <v>6634842</v>
      </c>
      <c r="H234" s="176">
        <f>H235+H239+H243</f>
        <v>5607488</v>
      </c>
    </row>
    <row r="235" spans="1:8" ht="62.25">
      <c r="A235" s="10" t="s">
        <v>482</v>
      </c>
      <c r="B235" s="126" t="s">
        <v>3</v>
      </c>
      <c r="C235" s="127" t="s">
        <v>127</v>
      </c>
      <c r="D235" s="10" t="s">
        <v>313</v>
      </c>
      <c r="E235" s="10"/>
      <c r="F235" s="176">
        <f aca="true" t="shared" si="45" ref="F235:H237">F236</f>
        <v>7864336</v>
      </c>
      <c r="G235" s="176">
        <f t="shared" si="45"/>
        <v>5379842</v>
      </c>
      <c r="H235" s="176">
        <f t="shared" si="45"/>
        <v>4352488</v>
      </c>
    </row>
    <row r="236" spans="1:8" ht="30.75">
      <c r="A236" s="10" t="s">
        <v>483</v>
      </c>
      <c r="B236" s="126" t="s">
        <v>27</v>
      </c>
      <c r="C236" s="127" t="s">
        <v>127</v>
      </c>
      <c r="D236" s="10" t="s">
        <v>330</v>
      </c>
      <c r="E236" s="10"/>
      <c r="F236" s="176">
        <f t="shared" si="45"/>
        <v>7864336</v>
      </c>
      <c r="G236" s="176">
        <f t="shared" si="45"/>
        <v>5379842</v>
      </c>
      <c r="H236" s="176">
        <f t="shared" si="45"/>
        <v>4352488</v>
      </c>
    </row>
    <row r="237" spans="1:8" ht="15">
      <c r="A237" s="10" t="s">
        <v>484</v>
      </c>
      <c r="B237" s="145" t="s">
        <v>665</v>
      </c>
      <c r="C237" s="127" t="s">
        <v>127</v>
      </c>
      <c r="D237" s="10" t="s">
        <v>330</v>
      </c>
      <c r="E237" s="10" t="s">
        <v>9</v>
      </c>
      <c r="F237" s="176">
        <f t="shared" si="45"/>
        <v>7864336</v>
      </c>
      <c r="G237" s="176">
        <f t="shared" si="45"/>
        <v>5379842</v>
      </c>
      <c r="H237" s="176">
        <f t="shared" si="45"/>
        <v>4352488</v>
      </c>
    </row>
    <row r="238" spans="1:8" ht="46.5">
      <c r="A238" s="10" t="s">
        <v>485</v>
      </c>
      <c r="B238" s="28" t="s">
        <v>654</v>
      </c>
      <c r="C238" s="127" t="s">
        <v>127</v>
      </c>
      <c r="D238" s="10" t="s">
        <v>330</v>
      </c>
      <c r="E238" s="10" t="s">
        <v>266</v>
      </c>
      <c r="F238" s="14">
        <f>'№4 вед 2023-2025'!G454</f>
        <v>7864336</v>
      </c>
      <c r="G238" s="14">
        <f>'№4 вед 2023-2025'!H454</f>
        <v>5379842</v>
      </c>
      <c r="H238" s="14">
        <f>'№4 вед 2023-2025'!I454</f>
        <v>4352488</v>
      </c>
    </row>
    <row r="239" spans="1:8" ht="46.5">
      <c r="A239" s="10" t="s">
        <v>486</v>
      </c>
      <c r="B239" s="126" t="s">
        <v>867</v>
      </c>
      <c r="C239" s="127" t="s">
        <v>127</v>
      </c>
      <c r="D239" s="10" t="s">
        <v>141</v>
      </c>
      <c r="E239" s="10"/>
      <c r="F239" s="176">
        <f aca="true" t="shared" si="46" ref="F239:H241">F240</f>
        <v>1717363</v>
      </c>
      <c r="G239" s="176">
        <f t="shared" si="46"/>
        <v>1250000</v>
      </c>
      <c r="H239" s="176">
        <f t="shared" si="46"/>
        <v>1250000</v>
      </c>
    </row>
    <row r="240" spans="1:8" ht="30.75">
      <c r="A240" s="10" t="s">
        <v>487</v>
      </c>
      <c r="B240" s="126" t="s">
        <v>362</v>
      </c>
      <c r="C240" s="127" t="s">
        <v>127</v>
      </c>
      <c r="D240" s="10" t="s">
        <v>667</v>
      </c>
      <c r="E240" s="10"/>
      <c r="F240" s="176">
        <f t="shared" si="46"/>
        <v>1717363</v>
      </c>
      <c r="G240" s="176">
        <f t="shared" si="46"/>
        <v>1250000</v>
      </c>
      <c r="H240" s="176">
        <f t="shared" si="46"/>
        <v>1250000</v>
      </c>
    </row>
    <row r="241" spans="1:8" ht="15">
      <c r="A241" s="10" t="s">
        <v>488</v>
      </c>
      <c r="B241" s="145" t="s">
        <v>665</v>
      </c>
      <c r="C241" s="127" t="s">
        <v>127</v>
      </c>
      <c r="D241" s="10" t="s">
        <v>667</v>
      </c>
      <c r="E241" s="10" t="s">
        <v>9</v>
      </c>
      <c r="F241" s="176">
        <f t="shared" si="46"/>
        <v>1717363</v>
      </c>
      <c r="G241" s="176">
        <f t="shared" si="46"/>
        <v>1250000</v>
      </c>
      <c r="H241" s="176">
        <f t="shared" si="46"/>
        <v>1250000</v>
      </c>
    </row>
    <row r="242" spans="1:8" ht="46.5">
      <c r="A242" s="10" t="s">
        <v>489</v>
      </c>
      <c r="B242" s="28" t="s">
        <v>654</v>
      </c>
      <c r="C242" s="127" t="s">
        <v>127</v>
      </c>
      <c r="D242" s="10" t="s">
        <v>667</v>
      </c>
      <c r="E242" s="10" t="s">
        <v>266</v>
      </c>
      <c r="F242" s="14">
        <f>'№4 вед 2023-2025'!G456</f>
        <v>1717363</v>
      </c>
      <c r="G242" s="14">
        <f>'№4 вед 2023-2025'!H456</f>
        <v>1250000</v>
      </c>
      <c r="H242" s="14">
        <f>'№4 вед 2023-2025'!I456</f>
        <v>1250000</v>
      </c>
    </row>
    <row r="243" spans="1:8" ht="15">
      <c r="A243" s="10" t="s">
        <v>490</v>
      </c>
      <c r="B243" s="126" t="s">
        <v>30</v>
      </c>
      <c r="C243" s="127" t="s">
        <v>127</v>
      </c>
      <c r="D243" s="10" t="s">
        <v>29</v>
      </c>
      <c r="E243" s="10"/>
      <c r="F243" s="176">
        <f aca="true" t="shared" si="47" ref="F243:H245">F244</f>
        <v>5000</v>
      </c>
      <c r="G243" s="176">
        <f t="shared" si="47"/>
        <v>5000</v>
      </c>
      <c r="H243" s="176">
        <f t="shared" si="47"/>
        <v>5000</v>
      </c>
    </row>
    <row r="244" spans="1:8" ht="15">
      <c r="A244" s="10" t="s">
        <v>491</v>
      </c>
      <c r="B244" s="126" t="s">
        <v>31</v>
      </c>
      <c r="C244" s="127" t="s">
        <v>127</v>
      </c>
      <c r="D244" s="10" t="s">
        <v>28</v>
      </c>
      <c r="E244" s="10"/>
      <c r="F244" s="176">
        <f t="shared" si="47"/>
        <v>5000</v>
      </c>
      <c r="G244" s="176">
        <f t="shared" si="47"/>
        <v>5000</v>
      </c>
      <c r="H244" s="176">
        <f t="shared" si="47"/>
        <v>5000</v>
      </c>
    </row>
    <row r="245" spans="1:8" ht="15">
      <c r="A245" s="10" t="s">
        <v>492</v>
      </c>
      <c r="B245" s="145" t="s">
        <v>665</v>
      </c>
      <c r="C245" s="127" t="s">
        <v>127</v>
      </c>
      <c r="D245" s="10" t="s">
        <v>28</v>
      </c>
      <c r="E245" s="10" t="s">
        <v>9</v>
      </c>
      <c r="F245" s="176">
        <f t="shared" si="47"/>
        <v>5000</v>
      </c>
      <c r="G245" s="176">
        <f t="shared" si="47"/>
        <v>5000</v>
      </c>
      <c r="H245" s="176">
        <f t="shared" si="47"/>
        <v>5000</v>
      </c>
    </row>
    <row r="246" spans="1:8" ht="46.5">
      <c r="A246" s="10" t="s">
        <v>493</v>
      </c>
      <c r="B246" s="28" t="s">
        <v>654</v>
      </c>
      <c r="C246" s="127" t="s">
        <v>127</v>
      </c>
      <c r="D246" s="10" t="s">
        <v>28</v>
      </c>
      <c r="E246" s="10" t="s">
        <v>266</v>
      </c>
      <c r="F246" s="14">
        <f>'№4 вед 2023-2025'!G458</f>
        <v>5000</v>
      </c>
      <c r="G246" s="14">
        <f>'№4 вед 2023-2025'!H458</f>
        <v>5000</v>
      </c>
      <c r="H246" s="14">
        <f>'№4 вед 2023-2025'!I458</f>
        <v>5000</v>
      </c>
    </row>
    <row r="247" spans="1:8" s="175" customFormat="1" ht="30.75">
      <c r="A247" s="10" t="s">
        <v>494</v>
      </c>
      <c r="B247" s="155" t="s">
        <v>915</v>
      </c>
      <c r="C247" s="173" t="s">
        <v>61</v>
      </c>
      <c r="D247" s="173"/>
      <c r="E247" s="173"/>
      <c r="F247" s="174">
        <f>F248+F264+F275+F306+F321</f>
        <v>111807648</v>
      </c>
      <c r="G247" s="174">
        <f>G248+G264+G275+G306+G321</f>
        <v>110073968</v>
      </c>
      <c r="H247" s="174">
        <f>H248+H264+H275+H306+H321</f>
        <v>111722148</v>
      </c>
    </row>
    <row r="248" spans="1:8" s="175" customFormat="1" ht="15">
      <c r="A248" s="10" t="s">
        <v>495</v>
      </c>
      <c r="B248" s="155" t="s">
        <v>524</v>
      </c>
      <c r="C248" s="173" t="s">
        <v>96</v>
      </c>
      <c r="D248" s="173"/>
      <c r="E248" s="173"/>
      <c r="F248" s="174">
        <f>F249+F259+F254</f>
        <v>21657255</v>
      </c>
      <c r="G248" s="174">
        <f>G249+G259+G254</f>
        <v>21257255</v>
      </c>
      <c r="H248" s="174">
        <f>H249+H259+H254</f>
        <v>21552755</v>
      </c>
    </row>
    <row r="249" spans="1:8" ht="62.25">
      <c r="A249" s="10" t="s">
        <v>496</v>
      </c>
      <c r="B249" s="126" t="s">
        <v>918</v>
      </c>
      <c r="C249" s="127" t="s">
        <v>97</v>
      </c>
      <c r="D249" s="10"/>
      <c r="E249" s="10"/>
      <c r="F249" s="176">
        <f aca="true" t="shared" si="48" ref="F249:H252">F250</f>
        <v>20983655</v>
      </c>
      <c r="G249" s="176">
        <f t="shared" si="48"/>
        <v>20583655</v>
      </c>
      <c r="H249" s="176">
        <f t="shared" si="48"/>
        <v>21083655</v>
      </c>
    </row>
    <row r="250" spans="1:8" ht="30.75">
      <c r="A250" s="10" t="s">
        <v>497</v>
      </c>
      <c r="B250" s="126" t="s">
        <v>306</v>
      </c>
      <c r="C250" s="127" t="s">
        <v>97</v>
      </c>
      <c r="D250" s="10" t="s">
        <v>582</v>
      </c>
      <c r="E250" s="10"/>
      <c r="F250" s="176">
        <f t="shared" si="48"/>
        <v>20983655</v>
      </c>
      <c r="G250" s="176">
        <f t="shared" si="48"/>
        <v>20583655</v>
      </c>
      <c r="H250" s="176">
        <f t="shared" si="48"/>
        <v>21083655</v>
      </c>
    </row>
    <row r="251" spans="1:8" ht="15">
      <c r="A251" s="10" t="s">
        <v>667</v>
      </c>
      <c r="B251" s="126" t="s">
        <v>307</v>
      </c>
      <c r="C251" s="127" t="s">
        <v>97</v>
      </c>
      <c r="D251" s="10" t="s">
        <v>583</v>
      </c>
      <c r="E251" s="10"/>
      <c r="F251" s="176">
        <f t="shared" si="48"/>
        <v>20983655</v>
      </c>
      <c r="G251" s="176">
        <f t="shared" si="48"/>
        <v>20583655</v>
      </c>
      <c r="H251" s="176">
        <f t="shared" si="48"/>
        <v>21083655</v>
      </c>
    </row>
    <row r="252" spans="1:8" ht="15">
      <c r="A252" s="10" t="s">
        <v>498</v>
      </c>
      <c r="B252" s="153" t="s">
        <v>563</v>
      </c>
      <c r="C252" s="127" t="s">
        <v>97</v>
      </c>
      <c r="D252" s="10" t="s">
        <v>583</v>
      </c>
      <c r="E252" s="10" t="s">
        <v>13</v>
      </c>
      <c r="F252" s="176">
        <f t="shared" si="48"/>
        <v>20983655</v>
      </c>
      <c r="G252" s="176">
        <f t="shared" si="48"/>
        <v>20583655</v>
      </c>
      <c r="H252" s="176">
        <f t="shared" si="48"/>
        <v>21083655</v>
      </c>
    </row>
    <row r="253" spans="1:8" ht="15">
      <c r="A253" s="10" t="s">
        <v>499</v>
      </c>
      <c r="B253" s="145" t="s">
        <v>296</v>
      </c>
      <c r="C253" s="127" t="s">
        <v>97</v>
      </c>
      <c r="D253" s="10" t="s">
        <v>583</v>
      </c>
      <c r="E253" s="10" t="s">
        <v>274</v>
      </c>
      <c r="F253" s="14">
        <f>'№4 вед 2023-2025'!G259</f>
        <v>20983655</v>
      </c>
      <c r="G253" s="14">
        <f>'№4 вед 2023-2025'!H259</f>
        <v>20583655</v>
      </c>
      <c r="H253" s="14">
        <f>'№4 вед 2023-2025'!I259</f>
        <v>21083655</v>
      </c>
    </row>
    <row r="254" spans="1:8" ht="63" customHeight="1">
      <c r="A254" s="10" t="s">
        <v>500</v>
      </c>
      <c r="B254" s="126" t="s">
        <v>1256</v>
      </c>
      <c r="C254" s="127" t="s">
        <v>1255</v>
      </c>
      <c r="D254" s="10"/>
      <c r="E254" s="10"/>
      <c r="F254" s="176">
        <f aca="true" t="shared" si="49" ref="F254:H257">F255</f>
        <v>288200</v>
      </c>
      <c r="G254" s="176">
        <f t="shared" si="49"/>
        <v>288200</v>
      </c>
      <c r="H254" s="176">
        <f t="shared" si="49"/>
        <v>83700</v>
      </c>
    </row>
    <row r="255" spans="1:8" ht="30.75">
      <c r="A255" s="10" t="s">
        <v>501</v>
      </c>
      <c r="B255" s="126" t="s">
        <v>306</v>
      </c>
      <c r="C255" s="127" t="s">
        <v>1255</v>
      </c>
      <c r="D255" s="10" t="s">
        <v>582</v>
      </c>
      <c r="E255" s="10"/>
      <c r="F255" s="176">
        <f t="shared" si="49"/>
        <v>288200</v>
      </c>
      <c r="G255" s="176">
        <f t="shared" si="49"/>
        <v>288200</v>
      </c>
      <c r="H255" s="176">
        <f t="shared" si="49"/>
        <v>83700</v>
      </c>
    </row>
    <row r="256" spans="1:8" ht="15">
      <c r="A256" s="10" t="s">
        <v>502</v>
      </c>
      <c r="B256" s="126" t="s">
        <v>307</v>
      </c>
      <c r="C256" s="127" t="s">
        <v>1255</v>
      </c>
      <c r="D256" s="10" t="s">
        <v>583</v>
      </c>
      <c r="E256" s="10"/>
      <c r="F256" s="176">
        <f t="shared" si="49"/>
        <v>288200</v>
      </c>
      <c r="G256" s="176">
        <f t="shared" si="49"/>
        <v>288200</v>
      </c>
      <c r="H256" s="176">
        <f t="shared" si="49"/>
        <v>83700</v>
      </c>
    </row>
    <row r="257" spans="1:8" ht="15">
      <c r="A257" s="10" t="s">
        <v>503</v>
      </c>
      <c r="B257" s="153" t="s">
        <v>563</v>
      </c>
      <c r="C257" s="127" t="s">
        <v>1255</v>
      </c>
      <c r="D257" s="10" t="s">
        <v>583</v>
      </c>
      <c r="E257" s="10" t="s">
        <v>13</v>
      </c>
      <c r="F257" s="176">
        <f t="shared" si="49"/>
        <v>288200</v>
      </c>
      <c r="G257" s="176">
        <f t="shared" si="49"/>
        <v>288200</v>
      </c>
      <c r="H257" s="176">
        <f t="shared" si="49"/>
        <v>83700</v>
      </c>
    </row>
    <row r="258" spans="1:8" ht="15">
      <c r="A258" s="10" t="s">
        <v>504</v>
      </c>
      <c r="B258" s="145" t="s">
        <v>296</v>
      </c>
      <c r="C258" s="127" t="s">
        <v>1255</v>
      </c>
      <c r="D258" s="10" t="s">
        <v>583</v>
      </c>
      <c r="E258" s="10" t="s">
        <v>274</v>
      </c>
      <c r="F258" s="14">
        <f>'№4 вед 2023-2025'!G260</f>
        <v>288200</v>
      </c>
      <c r="G258" s="14">
        <f>'№4 вед 2023-2025'!H260</f>
        <v>288200</v>
      </c>
      <c r="H258" s="14">
        <f>'№4 вед 2023-2025'!I260</f>
        <v>83700</v>
      </c>
    </row>
    <row r="259" spans="1:8" ht="63" customHeight="1">
      <c r="A259" s="10" t="s">
        <v>714</v>
      </c>
      <c r="B259" s="126" t="s">
        <v>1009</v>
      </c>
      <c r="C259" s="127" t="s">
        <v>1008</v>
      </c>
      <c r="D259" s="10"/>
      <c r="E259" s="10"/>
      <c r="F259" s="176">
        <f aca="true" t="shared" si="50" ref="F259:H262">F260</f>
        <v>385400</v>
      </c>
      <c r="G259" s="176">
        <f t="shared" si="50"/>
        <v>385400</v>
      </c>
      <c r="H259" s="176">
        <f t="shared" si="50"/>
        <v>385400</v>
      </c>
    </row>
    <row r="260" spans="1:8" ht="30.75">
      <c r="A260" s="10" t="s">
        <v>715</v>
      </c>
      <c r="B260" s="126" t="s">
        <v>306</v>
      </c>
      <c r="C260" s="127" t="s">
        <v>1008</v>
      </c>
      <c r="D260" s="10" t="s">
        <v>582</v>
      </c>
      <c r="E260" s="10"/>
      <c r="F260" s="176">
        <f t="shared" si="50"/>
        <v>385400</v>
      </c>
      <c r="G260" s="176">
        <f t="shared" si="50"/>
        <v>385400</v>
      </c>
      <c r="H260" s="176">
        <f t="shared" si="50"/>
        <v>385400</v>
      </c>
    </row>
    <row r="261" spans="1:8" ht="15">
      <c r="A261" s="10" t="s">
        <v>716</v>
      </c>
      <c r="B261" s="126" t="s">
        <v>307</v>
      </c>
      <c r="C261" s="127" t="s">
        <v>1008</v>
      </c>
      <c r="D261" s="10" t="s">
        <v>583</v>
      </c>
      <c r="E261" s="10"/>
      <c r="F261" s="176">
        <f t="shared" si="50"/>
        <v>385400</v>
      </c>
      <c r="G261" s="176">
        <f t="shared" si="50"/>
        <v>385400</v>
      </c>
      <c r="H261" s="176">
        <f t="shared" si="50"/>
        <v>385400</v>
      </c>
    </row>
    <row r="262" spans="1:8" ht="15">
      <c r="A262" s="10" t="s">
        <v>717</v>
      </c>
      <c r="B262" s="153" t="s">
        <v>563</v>
      </c>
      <c r="C262" s="127" t="s">
        <v>1008</v>
      </c>
      <c r="D262" s="10" t="s">
        <v>583</v>
      </c>
      <c r="E262" s="10" t="s">
        <v>13</v>
      </c>
      <c r="F262" s="176">
        <f t="shared" si="50"/>
        <v>385400</v>
      </c>
      <c r="G262" s="176">
        <f t="shared" si="50"/>
        <v>385400</v>
      </c>
      <c r="H262" s="176">
        <f t="shared" si="50"/>
        <v>385400</v>
      </c>
    </row>
    <row r="263" spans="1:8" ht="15">
      <c r="A263" s="10" t="s">
        <v>718</v>
      </c>
      <c r="B263" s="145" t="s">
        <v>296</v>
      </c>
      <c r="C263" s="127" t="s">
        <v>1008</v>
      </c>
      <c r="D263" s="10" t="s">
        <v>583</v>
      </c>
      <c r="E263" s="10" t="s">
        <v>274</v>
      </c>
      <c r="F263" s="14">
        <f>'№4 вед 2023-2025'!G265</f>
        <v>385400</v>
      </c>
      <c r="G263" s="14">
        <f>'№4 вед 2023-2025'!H265</f>
        <v>385400</v>
      </c>
      <c r="H263" s="14">
        <f>'№4 вед 2023-2025'!I265</f>
        <v>385400</v>
      </c>
    </row>
    <row r="264" spans="1:8" s="175" customFormat="1" ht="30.75">
      <c r="A264" s="10" t="s">
        <v>719</v>
      </c>
      <c r="B264" s="177" t="s">
        <v>523</v>
      </c>
      <c r="C264" s="173" t="s">
        <v>98</v>
      </c>
      <c r="D264" s="173"/>
      <c r="E264" s="173"/>
      <c r="F264" s="174">
        <f>F265+F270</f>
        <v>52134710</v>
      </c>
      <c r="G264" s="174">
        <f>G265+G270</f>
        <v>52154710</v>
      </c>
      <c r="H264" s="174">
        <f>H265+H270</f>
        <v>52154710</v>
      </c>
    </row>
    <row r="265" spans="1:8" ht="56.25" customHeight="1">
      <c r="A265" s="10" t="s">
        <v>720</v>
      </c>
      <c r="B265" s="126" t="s">
        <v>919</v>
      </c>
      <c r="C265" s="127" t="s">
        <v>99</v>
      </c>
      <c r="D265" s="10"/>
      <c r="E265" s="10"/>
      <c r="F265" s="176">
        <f aca="true" t="shared" si="51" ref="F265:H268">F266</f>
        <v>3036823</v>
      </c>
      <c r="G265" s="176">
        <f t="shared" si="51"/>
        <v>3056823</v>
      </c>
      <c r="H265" s="176">
        <f t="shared" si="51"/>
        <v>3056823</v>
      </c>
    </row>
    <row r="266" spans="1:8" ht="30.75">
      <c r="A266" s="10" t="s">
        <v>721</v>
      </c>
      <c r="B266" s="126" t="s">
        <v>306</v>
      </c>
      <c r="C266" s="127" t="s">
        <v>99</v>
      </c>
      <c r="D266" s="10" t="s">
        <v>582</v>
      </c>
      <c r="E266" s="10"/>
      <c r="F266" s="176">
        <f t="shared" si="51"/>
        <v>3036823</v>
      </c>
      <c r="G266" s="176">
        <f t="shared" si="51"/>
        <v>3056823</v>
      </c>
      <c r="H266" s="176">
        <f t="shared" si="51"/>
        <v>3056823</v>
      </c>
    </row>
    <row r="267" spans="1:8" ht="15">
      <c r="A267" s="10" t="s">
        <v>722</v>
      </c>
      <c r="B267" s="126" t="s">
        <v>307</v>
      </c>
      <c r="C267" s="127" t="s">
        <v>99</v>
      </c>
      <c r="D267" s="10" t="s">
        <v>583</v>
      </c>
      <c r="E267" s="10"/>
      <c r="F267" s="176">
        <f t="shared" si="51"/>
        <v>3036823</v>
      </c>
      <c r="G267" s="176">
        <f t="shared" si="51"/>
        <v>3056823</v>
      </c>
      <c r="H267" s="176">
        <f t="shared" si="51"/>
        <v>3056823</v>
      </c>
    </row>
    <row r="268" spans="1:8" ht="15">
      <c r="A268" s="10" t="s">
        <v>723</v>
      </c>
      <c r="B268" s="153" t="s">
        <v>563</v>
      </c>
      <c r="C268" s="127" t="s">
        <v>99</v>
      </c>
      <c r="D268" s="10" t="s">
        <v>583</v>
      </c>
      <c r="E268" s="10" t="s">
        <v>13</v>
      </c>
      <c r="F268" s="176">
        <f t="shared" si="51"/>
        <v>3036823</v>
      </c>
      <c r="G268" s="176">
        <f t="shared" si="51"/>
        <v>3056823</v>
      </c>
      <c r="H268" s="176">
        <f t="shared" si="51"/>
        <v>3056823</v>
      </c>
    </row>
    <row r="269" spans="1:8" ht="15">
      <c r="A269" s="10" t="s">
        <v>724</v>
      </c>
      <c r="B269" s="145" t="s">
        <v>296</v>
      </c>
      <c r="C269" s="127" t="s">
        <v>99</v>
      </c>
      <c r="D269" s="10" t="s">
        <v>583</v>
      </c>
      <c r="E269" s="10" t="s">
        <v>274</v>
      </c>
      <c r="F269" s="14">
        <f>'№4 вед 2023-2025'!G269</f>
        <v>3036823</v>
      </c>
      <c r="G269" s="14">
        <f>'№4 вед 2023-2025'!H269</f>
        <v>3056823</v>
      </c>
      <c r="H269" s="14">
        <f>'№4 вед 2023-2025'!I269</f>
        <v>3056823</v>
      </c>
    </row>
    <row r="270" spans="1:8" ht="171">
      <c r="A270" s="10" t="s">
        <v>1106</v>
      </c>
      <c r="B270" s="28" t="s">
        <v>920</v>
      </c>
      <c r="C270" s="10" t="s">
        <v>747</v>
      </c>
      <c r="D270" s="10"/>
      <c r="E270" s="10"/>
      <c r="F270" s="14">
        <f aca="true" t="shared" si="52" ref="F270:H273">F271</f>
        <v>49097887</v>
      </c>
      <c r="G270" s="14">
        <f t="shared" si="52"/>
        <v>49097887</v>
      </c>
      <c r="H270" s="14">
        <f t="shared" si="52"/>
        <v>49097887</v>
      </c>
    </row>
    <row r="271" spans="1:8" ht="30.75">
      <c r="A271" s="10" t="s">
        <v>1107</v>
      </c>
      <c r="B271" s="126" t="s">
        <v>306</v>
      </c>
      <c r="C271" s="10" t="s">
        <v>747</v>
      </c>
      <c r="D271" s="10" t="s">
        <v>582</v>
      </c>
      <c r="E271" s="10"/>
      <c r="F271" s="14">
        <f t="shared" si="52"/>
        <v>49097887</v>
      </c>
      <c r="G271" s="14">
        <f t="shared" si="52"/>
        <v>49097887</v>
      </c>
      <c r="H271" s="14">
        <f t="shared" si="52"/>
        <v>49097887</v>
      </c>
    </row>
    <row r="272" spans="1:8" ht="15">
      <c r="A272" s="10" t="s">
        <v>1047</v>
      </c>
      <c r="B272" s="126" t="s">
        <v>307</v>
      </c>
      <c r="C272" s="10" t="s">
        <v>747</v>
      </c>
      <c r="D272" s="10" t="s">
        <v>583</v>
      </c>
      <c r="E272" s="10"/>
      <c r="F272" s="14">
        <f t="shared" si="52"/>
        <v>49097887</v>
      </c>
      <c r="G272" s="14">
        <f t="shared" si="52"/>
        <v>49097887</v>
      </c>
      <c r="H272" s="14">
        <f t="shared" si="52"/>
        <v>49097887</v>
      </c>
    </row>
    <row r="273" spans="1:8" ht="15">
      <c r="A273" s="10" t="s">
        <v>1048</v>
      </c>
      <c r="B273" s="153" t="s">
        <v>563</v>
      </c>
      <c r="C273" s="10" t="s">
        <v>747</v>
      </c>
      <c r="D273" s="10" t="s">
        <v>583</v>
      </c>
      <c r="E273" s="10" t="s">
        <v>13</v>
      </c>
      <c r="F273" s="14">
        <f t="shared" si="52"/>
        <v>49097887</v>
      </c>
      <c r="G273" s="14">
        <f t="shared" si="52"/>
        <v>49097887</v>
      </c>
      <c r="H273" s="14">
        <f t="shared" si="52"/>
        <v>49097887</v>
      </c>
    </row>
    <row r="274" spans="1:8" ht="15">
      <c r="A274" s="10" t="s">
        <v>1049</v>
      </c>
      <c r="B274" s="145" t="s">
        <v>296</v>
      </c>
      <c r="C274" s="10" t="s">
        <v>747</v>
      </c>
      <c r="D274" s="10" t="s">
        <v>583</v>
      </c>
      <c r="E274" s="10" t="s">
        <v>274</v>
      </c>
      <c r="F274" s="14">
        <f>'№4 вед 2023-2025'!G272</f>
        <v>49097887</v>
      </c>
      <c r="G274" s="14">
        <f>'№4 вед 2023-2025'!H272</f>
        <v>49097887</v>
      </c>
      <c r="H274" s="14">
        <f>'№4 вед 2023-2025'!I272</f>
        <v>49097887</v>
      </c>
    </row>
    <row r="275" spans="1:8" s="175" customFormat="1" ht="25.5" customHeight="1">
      <c r="A275" s="10" t="s">
        <v>1050</v>
      </c>
      <c r="B275" s="155" t="s">
        <v>698</v>
      </c>
      <c r="C275" s="173" t="s">
        <v>100</v>
      </c>
      <c r="D275" s="173"/>
      <c r="E275" s="173"/>
      <c r="F275" s="174">
        <f>F276+F289</f>
        <v>37078161</v>
      </c>
      <c r="G275" s="174">
        <f>G276+G289</f>
        <v>35724481</v>
      </c>
      <c r="H275" s="174">
        <f>H276+H289</f>
        <v>37077161</v>
      </c>
    </row>
    <row r="276" spans="1:8" ht="78">
      <c r="A276" s="10" t="s">
        <v>1209</v>
      </c>
      <c r="B276" s="128" t="s">
        <v>921</v>
      </c>
      <c r="C276" s="127" t="s">
        <v>101</v>
      </c>
      <c r="D276" s="10"/>
      <c r="E276" s="10"/>
      <c r="F276" s="176">
        <f>F277+F281+F285</f>
        <v>4406256</v>
      </c>
      <c r="G276" s="176">
        <f>G277+G281+G285</f>
        <v>3956256</v>
      </c>
      <c r="H276" s="176">
        <f>H277+H281+H285</f>
        <v>4456256</v>
      </c>
    </row>
    <row r="277" spans="1:8" ht="62.25">
      <c r="A277" s="10" t="s">
        <v>1210</v>
      </c>
      <c r="B277" s="126" t="s">
        <v>3</v>
      </c>
      <c r="C277" s="127" t="s">
        <v>101</v>
      </c>
      <c r="D277" s="10" t="s">
        <v>313</v>
      </c>
      <c r="E277" s="10"/>
      <c r="F277" s="176">
        <f aca="true" t="shared" si="53" ref="F277:H279">F278</f>
        <v>3956600</v>
      </c>
      <c r="G277" s="176">
        <f t="shared" si="53"/>
        <v>3456600</v>
      </c>
      <c r="H277" s="176">
        <f t="shared" si="53"/>
        <v>3956600</v>
      </c>
    </row>
    <row r="278" spans="1:8" ht="30.75">
      <c r="A278" s="10" t="s">
        <v>1108</v>
      </c>
      <c r="B278" s="126" t="s">
        <v>27</v>
      </c>
      <c r="C278" s="127" t="s">
        <v>101</v>
      </c>
      <c r="D278" s="10" t="s">
        <v>330</v>
      </c>
      <c r="E278" s="10"/>
      <c r="F278" s="176">
        <f t="shared" si="53"/>
        <v>3956600</v>
      </c>
      <c r="G278" s="176">
        <f t="shared" si="53"/>
        <v>3456600</v>
      </c>
      <c r="H278" s="176">
        <f t="shared" si="53"/>
        <v>3956600</v>
      </c>
    </row>
    <row r="279" spans="1:8" ht="15">
      <c r="A279" s="10" t="s">
        <v>1109</v>
      </c>
      <c r="B279" s="153" t="s">
        <v>563</v>
      </c>
      <c r="C279" s="127" t="s">
        <v>101</v>
      </c>
      <c r="D279" s="10" t="s">
        <v>330</v>
      </c>
      <c r="E279" s="10" t="s">
        <v>13</v>
      </c>
      <c r="F279" s="176">
        <f t="shared" si="53"/>
        <v>3956600</v>
      </c>
      <c r="G279" s="176">
        <f t="shared" si="53"/>
        <v>3456600</v>
      </c>
      <c r="H279" s="176">
        <f t="shared" si="53"/>
        <v>3956600</v>
      </c>
    </row>
    <row r="280" spans="1:8" ht="15">
      <c r="A280" s="10" t="s">
        <v>956</v>
      </c>
      <c r="B280" s="145" t="s">
        <v>564</v>
      </c>
      <c r="C280" s="127" t="s">
        <v>101</v>
      </c>
      <c r="D280" s="10" t="s">
        <v>330</v>
      </c>
      <c r="E280" s="10" t="s">
        <v>359</v>
      </c>
      <c r="F280" s="14">
        <f>'№4 вед 2023-2025'!G282</f>
        <v>3956600</v>
      </c>
      <c r="G280" s="14">
        <f>'№4 вед 2023-2025'!H282</f>
        <v>3456600</v>
      </c>
      <c r="H280" s="14">
        <f>'№4 вед 2023-2025'!I282</f>
        <v>3956600</v>
      </c>
    </row>
    <row r="281" spans="1:8" ht="46.5">
      <c r="A281" s="10" t="s">
        <v>957</v>
      </c>
      <c r="B281" s="126" t="s">
        <v>867</v>
      </c>
      <c r="C281" s="127" t="s">
        <v>101</v>
      </c>
      <c r="D281" s="10" t="s">
        <v>141</v>
      </c>
      <c r="E281" s="10"/>
      <c r="F281" s="176">
        <f aca="true" t="shared" si="54" ref="F281:H283">F282</f>
        <v>445841</v>
      </c>
      <c r="G281" s="176">
        <f t="shared" si="54"/>
        <v>495841</v>
      </c>
      <c r="H281" s="176">
        <f t="shared" si="54"/>
        <v>495841</v>
      </c>
    </row>
    <row r="282" spans="1:8" ht="30.75">
      <c r="A282" s="10" t="s">
        <v>958</v>
      </c>
      <c r="B282" s="126" t="s">
        <v>362</v>
      </c>
      <c r="C282" s="127" t="s">
        <v>101</v>
      </c>
      <c r="D282" s="10" t="s">
        <v>667</v>
      </c>
      <c r="E282" s="10"/>
      <c r="F282" s="176">
        <f t="shared" si="54"/>
        <v>445841</v>
      </c>
      <c r="G282" s="176">
        <f t="shared" si="54"/>
        <v>495841</v>
      </c>
      <c r="H282" s="176">
        <f t="shared" si="54"/>
        <v>495841</v>
      </c>
    </row>
    <row r="283" spans="1:8" ht="15">
      <c r="A283" s="10" t="s">
        <v>959</v>
      </c>
      <c r="B283" s="153" t="s">
        <v>563</v>
      </c>
      <c r="C283" s="127" t="s">
        <v>101</v>
      </c>
      <c r="D283" s="10" t="s">
        <v>667</v>
      </c>
      <c r="E283" s="10" t="s">
        <v>13</v>
      </c>
      <c r="F283" s="176">
        <f t="shared" si="54"/>
        <v>445841</v>
      </c>
      <c r="G283" s="176">
        <f t="shared" si="54"/>
        <v>495841</v>
      </c>
      <c r="H283" s="176">
        <f t="shared" si="54"/>
        <v>495841</v>
      </c>
    </row>
    <row r="284" spans="1:8" ht="15">
      <c r="A284" s="10" t="s">
        <v>960</v>
      </c>
      <c r="B284" s="145" t="s">
        <v>564</v>
      </c>
      <c r="C284" s="127" t="s">
        <v>101</v>
      </c>
      <c r="D284" s="10" t="s">
        <v>667</v>
      </c>
      <c r="E284" s="10" t="s">
        <v>359</v>
      </c>
      <c r="F284" s="14">
        <f>'№4 вед 2023-2025'!G284</f>
        <v>445841</v>
      </c>
      <c r="G284" s="14">
        <f>'№4 вед 2023-2025'!H284</f>
        <v>495841</v>
      </c>
      <c r="H284" s="14">
        <f>'№4 вед 2023-2025'!I284</f>
        <v>495841</v>
      </c>
    </row>
    <row r="285" spans="1:8" ht="15">
      <c r="A285" s="10" t="s">
        <v>725</v>
      </c>
      <c r="B285" s="126" t="s">
        <v>30</v>
      </c>
      <c r="C285" s="127" t="s">
        <v>101</v>
      </c>
      <c r="D285" s="10" t="s">
        <v>29</v>
      </c>
      <c r="E285" s="10"/>
      <c r="F285" s="176">
        <f aca="true" t="shared" si="55" ref="F285:H287">F286</f>
        <v>3815</v>
      </c>
      <c r="G285" s="176">
        <f t="shared" si="55"/>
        <v>3815</v>
      </c>
      <c r="H285" s="176">
        <f t="shared" si="55"/>
        <v>3815</v>
      </c>
    </row>
    <row r="286" spans="1:8" ht="15">
      <c r="A286" s="10" t="s">
        <v>1051</v>
      </c>
      <c r="B286" s="126" t="s">
        <v>31</v>
      </c>
      <c r="C286" s="127" t="s">
        <v>101</v>
      </c>
      <c r="D286" s="10" t="s">
        <v>28</v>
      </c>
      <c r="E286" s="10"/>
      <c r="F286" s="176">
        <f t="shared" si="55"/>
        <v>3815</v>
      </c>
      <c r="G286" s="176">
        <f t="shared" si="55"/>
        <v>3815</v>
      </c>
      <c r="H286" s="176">
        <f t="shared" si="55"/>
        <v>3815</v>
      </c>
    </row>
    <row r="287" spans="1:8" ht="15">
      <c r="A287" s="10" t="s">
        <v>1052</v>
      </c>
      <c r="B287" s="153" t="s">
        <v>563</v>
      </c>
      <c r="C287" s="127" t="s">
        <v>101</v>
      </c>
      <c r="D287" s="10" t="s">
        <v>28</v>
      </c>
      <c r="E287" s="10" t="s">
        <v>13</v>
      </c>
      <c r="F287" s="176">
        <f t="shared" si="55"/>
        <v>3815</v>
      </c>
      <c r="G287" s="176">
        <f t="shared" si="55"/>
        <v>3815</v>
      </c>
      <c r="H287" s="176">
        <f t="shared" si="55"/>
        <v>3815</v>
      </c>
    </row>
    <row r="288" spans="1:8" ht="15">
      <c r="A288" s="10" t="s">
        <v>1053</v>
      </c>
      <c r="B288" s="145" t="s">
        <v>564</v>
      </c>
      <c r="C288" s="127" t="s">
        <v>101</v>
      </c>
      <c r="D288" s="10" t="s">
        <v>28</v>
      </c>
      <c r="E288" s="10" t="s">
        <v>359</v>
      </c>
      <c r="F288" s="14">
        <f>'№4 вед 2023-2025'!G286</f>
        <v>3815</v>
      </c>
      <c r="G288" s="14">
        <f>'№4 вед 2023-2025'!H286</f>
        <v>3815</v>
      </c>
      <c r="H288" s="14">
        <f>'№4 вед 2023-2025'!I286</f>
        <v>3815</v>
      </c>
    </row>
    <row r="289" spans="1:8" ht="78">
      <c r="A289" s="10" t="s">
        <v>726</v>
      </c>
      <c r="B289" s="126" t="s">
        <v>922</v>
      </c>
      <c r="C289" s="127" t="s">
        <v>102</v>
      </c>
      <c r="D289" s="10"/>
      <c r="E289" s="10"/>
      <c r="F289" s="176">
        <f>F290+F294+F302+F298</f>
        <v>32671905</v>
      </c>
      <c r="G289" s="176">
        <f>G290+G294+G302+G298</f>
        <v>31768225</v>
      </c>
      <c r="H289" s="176">
        <f>H290+H294+H302+H298</f>
        <v>32620905</v>
      </c>
    </row>
    <row r="290" spans="1:8" ht="62.25">
      <c r="A290" s="10" t="s">
        <v>727</v>
      </c>
      <c r="B290" s="126" t="s">
        <v>3</v>
      </c>
      <c r="C290" s="127" t="s">
        <v>102</v>
      </c>
      <c r="D290" s="10" t="s">
        <v>313</v>
      </c>
      <c r="E290" s="10"/>
      <c r="F290" s="176">
        <f aca="true" t="shared" si="56" ref="F290:H292">F291</f>
        <v>31218152</v>
      </c>
      <c r="G290" s="176">
        <f t="shared" si="56"/>
        <v>30405472</v>
      </c>
      <c r="H290" s="176">
        <f t="shared" si="56"/>
        <v>31258152</v>
      </c>
    </row>
    <row r="291" spans="1:8" ht="15">
      <c r="A291" s="10" t="s">
        <v>728</v>
      </c>
      <c r="B291" s="126" t="s">
        <v>4</v>
      </c>
      <c r="C291" s="127" t="s">
        <v>102</v>
      </c>
      <c r="D291" s="10" t="s">
        <v>322</v>
      </c>
      <c r="E291" s="10"/>
      <c r="F291" s="176">
        <f t="shared" si="56"/>
        <v>31218152</v>
      </c>
      <c r="G291" s="176">
        <f t="shared" si="56"/>
        <v>30405472</v>
      </c>
      <c r="H291" s="176">
        <f t="shared" si="56"/>
        <v>31258152</v>
      </c>
    </row>
    <row r="292" spans="1:8" ht="15">
      <c r="A292" s="10" t="s">
        <v>729</v>
      </c>
      <c r="B292" s="153" t="s">
        <v>563</v>
      </c>
      <c r="C292" s="127" t="s">
        <v>102</v>
      </c>
      <c r="D292" s="10" t="s">
        <v>322</v>
      </c>
      <c r="E292" s="10" t="s">
        <v>13</v>
      </c>
      <c r="F292" s="176">
        <f t="shared" si="56"/>
        <v>31218152</v>
      </c>
      <c r="G292" s="176">
        <f t="shared" si="56"/>
        <v>30405472</v>
      </c>
      <c r="H292" s="176">
        <f t="shared" si="56"/>
        <v>31258152</v>
      </c>
    </row>
    <row r="293" spans="1:8" ht="15">
      <c r="A293" s="10" t="s">
        <v>1400</v>
      </c>
      <c r="B293" s="145" t="s">
        <v>564</v>
      </c>
      <c r="C293" s="127" t="s">
        <v>102</v>
      </c>
      <c r="D293" s="10" t="s">
        <v>322</v>
      </c>
      <c r="E293" s="10" t="s">
        <v>359</v>
      </c>
      <c r="F293" s="14">
        <f>'№4 вед 2023-2025'!G289</f>
        <v>31218152</v>
      </c>
      <c r="G293" s="14">
        <f>'№4 вед 2023-2025'!H289</f>
        <v>30405472</v>
      </c>
      <c r="H293" s="14">
        <f>'№4 вед 2023-2025'!I289</f>
        <v>31258152</v>
      </c>
    </row>
    <row r="294" spans="1:8" ht="46.5">
      <c r="A294" s="10" t="s">
        <v>1401</v>
      </c>
      <c r="B294" s="126" t="s">
        <v>867</v>
      </c>
      <c r="C294" s="127" t="s">
        <v>102</v>
      </c>
      <c r="D294" s="10" t="s">
        <v>141</v>
      </c>
      <c r="E294" s="10"/>
      <c r="F294" s="14">
        <f aca="true" t="shared" si="57" ref="F294:H300">F295</f>
        <v>1308938</v>
      </c>
      <c r="G294" s="14">
        <f t="shared" si="57"/>
        <v>1358938</v>
      </c>
      <c r="H294" s="14">
        <f t="shared" si="57"/>
        <v>1358938</v>
      </c>
    </row>
    <row r="295" spans="1:8" ht="30.75">
      <c r="A295" s="10" t="s">
        <v>1402</v>
      </c>
      <c r="B295" s="126" t="s">
        <v>362</v>
      </c>
      <c r="C295" s="127" t="s">
        <v>102</v>
      </c>
      <c r="D295" s="10" t="s">
        <v>667</v>
      </c>
      <c r="E295" s="10"/>
      <c r="F295" s="14">
        <f t="shared" si="57"/>
        <v>1308938</v>
      </c>
      <c r="G295" s="14">
        <f t="shared" si="57"/>
        <v>1358938</v>
      </c>
      <c r="H295" s="14">
        <f t="shared" si="57"/>
        <v>1358938</v>
      </c>
    </row>
    <row r="296" spans="1:8" ht="15">
      <c r="A296" s="10" t="s">
        <v>1054</v>
      </c>
      <c r="B296" s="153" t="s">
        <v>563</v>
      </c>
      <c r="C296" s="127" t="s">
        <v>102</v>
      </c>
      <c r="D296" s="10" t="s">
        <v>667</v>
      </c>
      <c r="E296" s="10" t="s">
        <v>13</v>
      </c>
      <c r="F296" s="14">
        <f t="shared" si="57"/>
        <v>1308938</v>
      </c>
      <c r="G296" s="14">
        <f t="shared" si="57"/>
        <v>1358938</v>
      </c>
      <c r="H296" s="14">
        <f t="shared" si="57"/>
        <v>1358938</v>
      </c>
    </row>
    <row r="297" spans="1:8" ht="15">
      <c r="A297" s="10" t="s">
        <v>1055</v>
      </c>
      <c r="B297" s="145" t="s">
        <v>564</v>
      </c>
      <c r="C297" s="127" t="s">
        <v>102</v>
      </c>
      <c r="D297" s="10" t="s">
        <v>667</v>
      </c>
      <c r="E297" s="10" t="s">
        <v>359</v>
      </c>
      <c r="F297" s="14">
        <f>'№4 вед 2023-2025'!G291</f>
        <v>1308938</v>
      </c>
      <c r="G297" s="14">
        <f>'№4 вед 2023-2025'!H291</f>
        <v>1358938</v>
      </c>
      <c r="H297" s="14">
        <f>'№4 вед 2023-2025'!I291</f>
        <v>1358938</v>
      </c>
    </row>
    <row r="298" spans="1:8" ht="15">
      <c r="A298" s="10" t="s">
        <v>1056</v>
      </c>
      <c r="B298" s="126" t="s">
        <v>35</v>
      </c>
      <c r="C298" s="127" t="s">
        <v>102</v>
      </c>
      <c r="D298" s="10" t="s">
        <v>149</v>
      </c>
      <c r="E298" s="10"/>
      <c r="F298" s="14">
        <f t="shared" si="57"/>
        <v>45000</v>
      </c>
      <c r="G298" s="14">
        <f t="shared" si="57"/>
        <v>0</v>
      </c>
      <c r="H298" s="14">
        <f t="shared" si="57"/>
        <v>0</v>
      </c>
    </row>
    <row r="299" spans="1:8" ht="30.75">
      <c r="A299" s="10" t="s">
        <v>1057</v>
      </c>
      <c r="B299" s="126" t="s">
        <v>305</v>
      </c>
      <c r="C299" s="127" t="s">
        <v>102</v>
      </c>
      <c r="D299" s="10" t="s">
        <v>150</v>
      </c>
      <c r="E299" s="10"/>
      <c r="F299" s="14">
        <f t="shared" si="57"/>
        <v>45000</v>
      </c>
      <c r="G299" s="14">
        <f t="shared" si="57"/>
        <v>0</v>
      </c>
      <c r="H299" s="14">
        <f t="shared" si="57"/>
        <v>0</v>
      </c>
    </row>
    <row r="300" spans="1:8" ht="15">
      <c r="A300" s="10" t="s">
        <v>1058</v>
      </c>
      <c r="B300" s="153" t="s">
        <v>563</v>
      </c>
      <c r="C300" s="127" t="s">
        <v>102</v>
      </c>
      <c r="D300" s="10" t="s">
        <v>150</v>
      </c>
      <c r="E300" s="10" t="s">
        <v>13</v>
      </c>
      <c r="F300" s="14">
        <f t="shared" si="57"/>
        <v>45000</v>
      </c>
      <c r="G300" s="14">
        <f t="shared" si="57"/>
        <v>0</v>
      </c>
      <c r="H300" s="14">
        <f t="shared" si="57"/>
        <v>0</v>
      </c>
    </row>
    <row r="301" spans="1:8" ht="15">
      <c r="A301" s="10" t="s">
        <v>1059</v>
      </c>
      <c r="B301" s="145" t="s">
        <v>564</v>
      </c>
      <c r="C301" s="127" t="s">
        <v>102</v>
      </c>
      <c r="D301" s="10" t="s">
        <v>150</v>
      </c>
      <c r="E301" s="10" t="s">
        <v>359</v>
      </c>
      <c r="F301" s="14">
        <f>'№4 вед 2023-2025'!G293</f>
        <v>45000</v>
      </c>
      <c r="G301" s="14">
        <f>'№4 вед 2023-2025'!H293</f>
        <v>0</v>
      </c>
      <c r="H301" s="14">
        <f>'№4 вед 2023-2025'!I293</f>
        <v>0</v>
      </c>
    </row>
    <row r="302" spans="1:8" ht="15">
      <c r="A302" s="10" t="s">
        <v>1060</v>
      </c>
      <c r="B302" s="126" t="s">
        <v>30</v>
      </c>
      <c r="C302" s="127" t="s">
        <v>102</v>
      </c>
      <c r="D302" s="10" t="s">
        <v>29</v>
      </c>
      <c r="E302" s="10"/>
      <c r="F302" s="14">
        <f>F303</f>
        <v>99815</v>
      </c>
      <c r="G302" s="14">
        <f>G303</f>
        <v>3815</v>
      </c>
      <c r="H302" s="14">
        <f>H303</f>
        <v>3815</v>
      </c>
    </row>
    <row r="303" spans="1:8" ht="15">
      <c r="A303" s="10" t="s">
        <v>1061</v>
      </c>
      <c r="B303" s="126" t="s">
        <v>31</v>
      </c>
      <c r="C303" s="127" t="s">
        <v>102</v>
      </c>
      <c r="D303" s="10" t="s">
        <v>28</v>
      </c>
      <c r="E303" s="10"/>
      <c r="F303" s="14">
        <f aca="true" t="shared" si="58" ref="F303:H304">F304</f>
        <v>99815</v>
      </c>
      <c r="G303" s="14">
        <f t="shared" si="58"/>
        <v>3815</v>
      </c>
      <c r="H303" s="14">
        <f t="shared" si="58"/>
        <v>3815</v>
      </c>
    </row>
    <row r="304" spans="1:8" ht="15">
      <c r="A304" s="10" t="s">
        <v>160</v>
      </c>
      <c r="B304" s="153" t="s">
        <v>563</v>
      </c>
      <c r="C304" s="127" t="s">
        <v>102</v>
      </c>
      <c r="D304" s="10" t="s">
        <v>28</v>
      </c>
      <c r="E304" s="10" t="s">
        <v>13</v>
      </c>
      <c r="F304" s="14">
        <f t="shared" si="58"/>
        <v>99815</v>
      </c>
      <c r="G304" s="14">
        <f t="shared" si="58"/>
        <v>3815</v>
      </c>
      <c r="H304" s="14">
        <f t="shared" si="58"/>
        <v>3815</v>
      </c>
    </row>
    <row r="305" spans="1:8" ht="15">
      <c r="A305" s="10" t="s">
        <v>161</v>
      </c>
      <c r="B305" s="145" t="s">
        <v>564</v>
      </c>
      <c r="C305" s="127" t="s">
        <v>102</v>
      </c>
      <c r="D305" s="10" t="s">
        <v>28</v>
      </c>
      <c r="E305" s="10" t="s">
        <v>359</v>
      </c>
      <c r="F305" s="14">
        <f>'№4 вед 2023-2025'!G295</f>
        <v>99815</v>
      </c>
      <c r="G305" s="14">
        <f>'№4 вед 2023-2025'!H295</f>
        <v>3815</v>
      </c>
      <c r="H305" s="14">
        <f>'№4 вед 2023-2025'!I295</f>
        <v>3815</v>
      </c>
    </row>
    <row r="306" spans="1:8" s="175" customFormat="1" ht="30.75">
      <c r="A306" s="10" t="s">
        <v>162</v>
      </c>
      <c r="B306" s="157" t="s">
        <v>519</v>
      </c>
      <c r="C306" s="173" t="s">
        <v>62</v>
      </c>
      <c r="D306" s="173"/>
      <c r="E306" s="173"/>
      <c r="F306" s="174">
        <f>F307+F316</f>
        <v>917522</v>
      </c>
      <c r="G306" s="174">
        <f>G307+G316</f>
        <v>917522</v>
      </c>
      <c r="H306" s="174">
        <f>H307+H316</f>
        <v>917522</v>
      </c>
    </row>
    <row r="307" spans="1:8" ht="69" customHeight="1">
      <c r="A307" s="10" t="s">
        <v>163</v>
      </c>
      <c r="B307" s="126" t="s">
        <v>917</v>
      </c>
      <c r="C307" s="10" t="s">
        <v>68</v>
      </c>
      <c r="D307" s="10"/>
      <c r="E307" s="10"/>
      <c r="F307" s="176">
        <f>F308+F312</f>
        <v>54000</v>
      </c>
      <c r="G307" s="176">
        <f>G308+G312</f>
        <v>54000</v>
      </c>
      <c r="H307" s="176">
        <f>H308+H312</f>
        <v>54000</v>
      </c>
    </row>
    <row r="308" spans="1:8" ht="62.25">
      <c r="A308" s="10" t="s">
        <v>1062</v>
      </c>
      <c r="B308" s="126" t="s">
        <v>3</v>
      </c>
      <c r="C308" s="10" t="s">
        <v>68</v>
      </c>
      <c r="D308" s="10" t="s">
        <v>313</v>
      </c>
      <c r="E308" s="10"/>
      <c r="F308" s="176">
        <f aca="true" t="shared" si="59" ref="F308:H310">F309</f>
        <v>44894</v>
      </c>
      <c r="G308" s="176">
        <f t="shared" si="59"/>
        <v>44894</v>
      </c>
      <c r="H308" s="176">
        <f t="shared" si="59"/>
        <v>44894</v>
      </c>
    </row>
    <row r="309" spans="1:8" ht="30.75">
      <c r="A309" s="10" t="s">
        <v>1063</v>
      </c>
      <c r="B309" s="126" t="s">
        <v>27</v>
      </c>
      <c r="C309" s="10" t="s">
        <v>68</v>
      </c>
      <c r="D309" s="10" t="s">
        <v>330</v>
      </c>
      <c r="E309" s="10"/>
      <c r="F309" s="176">
        <f t="shared" si="59"/>
        <v>44894</v>
      </c>
      <c r="G309" s="176">
        <f t="shared" si="59"/>
        <v>44894</v>
      </c>
      <c r="H309" s="176">
        <f t="shared" si="59"/>
        <v>44894</v>
      </c>
    </row>
    <row r="310" spans="1:8" ht="15">
      <c r="A310" s="10" t="s">
        <v>1064</v>
      </c>
      <c r="B310" s="145" t="s">
        <v>665</v>
      </c>
      <c r="C310" s="10" t="s">
        <v>68</v>
      </c>
      <c r="D310" s="10" t="s">
        <v>330</v>
      </c>
      <c r="E310" s="10" t="s">
        <v>9</v>
      </c>
      <c r="F310" s="176">
        <f t="shared" si="59"/>
        <v>44894</v>
      </c>
      <c r="G310" s="176">
        <f t="shared" si="59"/>
        <v>44894</v>
      </c>
      <c r="H310" s="176">
        <f t="shared" si="59"/>
        <v>44894</v>
      </c>
    </row>
    <row r="311" spans="1:8" ht="15">
      <c r="A311" s="10" t="s">
        <v>149</v>
      </c>
      <c r="B311" s="28" t="s">
        <v>159</v>
      </c>
      <c r="C311" s="10" t="s">
        <v>68</v>
      </c>
      <c r="D311" s="10" t="s">
        <v>330</v>
      </c>
      <c r="E311" s="10" t="s">
        <v>562</v>
      </c>
      <c r="F311" s="14">
        <f>'№4 вед 2023-2025'!G78</f>
        <v>44894</v>
      </c>
      <c r="G311" s="14">
        <f>'№4 вед 2023-2025'!H78</f>
        <v>44894</v>
      </c>
      <c r="H311" s="14">
        <f>'№4 вед 2023-2025'!I78</f>
        <v>44894</v>
      </c>
    </row>
    <row r="312" spans="1:8" ht="46.5">
      <c r="A312" s="10" t="s">
        <v>164</v>
      </c>
      <c r="B312" s="126" t="s">
        <v>867</v>
      </c>
      <c r="C312" s="10" t="s">
        <v>68</v>
      </c>
      <c r="D312" s="10" t="s">
        <v>141</v>
      </c>
      <c r="E312" s="10"/>
      <c r="F312" s="176">
        <f aca="true" t="shared" si="60" ref="F312:H314">F313</f>
        <v>9106</v>
      </c>
      <c r="G312" s="176">
        <f t="shared" si="60"/>
        <v>9106</v>
      </c>
      <c r="H312" s="176">
        <f t="shared" si="60"/>
        <v>9106</v>
      </c>
    </row>
    <row r="313" spans="1:8" ht="30.75">
      <c r="A313" s="10" t="s">
        <v>165</v>
      </c>
      <c r="B313" s="126" t="s">
        <v>362</v>
      </c>
      <c r="C313" s="10" t="s">
        <v>68</v>
      </c>
      <c r="D313" s="10" t="s">
        <v>667</v>
      </c>
      <c r="E313" s="10"/>
      <c r="F313" s="176">
        <f t="shared" si="60"/>
        <v>9106</v>
      </c>
      <c r="G313" s="176">
        <f t="shared" si="60"/>
        <v>9106</v>
      </c>
      <c r="H313" s="176">
        <f t="shared" si="60"/>
        <v>9106</v>
      </c>
    </row>
    <row r="314" spans="1:8" ht="15">
      <c r="A314" s="10" t="s">
        <v>166</v>
      </c>
      <c r="B314" s="145" t="s">
        <v>665</v>
      </c>
      <c r="C314" s="10" t="s">
        <v>68</v>
      </c>
      <c r="D314" s="10" t="s">
        <v>667</v>
      </c>
      <c r="E314" s="10" t="s">
        <v>9</v>
      </c>
      <c r="F314" s="176">
        <f t="shared" si="60"/>
        <v>9106</v>
      </c>
      <c r="G314" s="176">
        <f t="shared" si="60"/>
        <v>9106</v>
      </c>
      <c r="H314" s="176">
        <f t="shared" si="60"/>
        <v>9106</v>
      </c>
    </row>
    <row r="315" spans="1:8" ht="15">
      <c r="A315" s="10" t="s">
        <v>167</v>
      </c>
      <c r="B315" s="28" t="s">
        <v>159</v>
      </c>
      <c r="C315" s="10" t="s">
        <v>68</v>
      </c>
      <c r="D315" s="10" t="s">
        <v>667</v>
      </c>
      <c r="E315" s="10" t="s">
        <v>562</v>
      </c>
      <c r="F315" s="14">
        <f>'№4 вед 2023-2025'!G80</f>
        <v>9106</v>
      </c>
      <c r="G315" s="14">
        <f>'№4 вед 2023-2025'!H80</f>
        <v>9106</v>
      </c>
      <c r="H315" s="14">
        <f>'№4 вед 2023-2025'!I80</f>
        <v>9106</v>
      </c>
    </row>
    <row r="316" spans="1:8" ht="57.75" customHeight="1">
      <c r="A316" s="10" t="s">
        <v>168</v>
      </c>
      <c r="B316" s="28" t="s">
        <v>916</v>
      </c>
      <c r="C316" s="10" t="s">
        <v>50</v>
      </c>
      <c r="D316" s="10"/>
      <c r="E316" s="10"/>
      <c r="F316" s="176">
        <f aca="true" t="shared" si="61" ref="F316:H319">F317</f>
        <v>863522</v>
      </c>
      <c r="G316" s="176">
        <f t="shared" si="61"/>
        <v>863522</v>
      </c>
      <c r="H316" s="176">
        <f t="shared" si="61"/>
        <v>863522</v>
      </c>
    </row>
    <row r="317" spans="1:8" ht="62.25">
      <c r="A317" s="10" t="s">
        <v>169</v>
      </c>
      <c r="B317" s="126" t="s">
        <v>3</v>
      </c>
      <c r="C317" s="10" t="s">
        <v>50</v>
      </c>
      <c r="D317" s="10" t="s">
        <v>313</v>
      </c>
      <c r="E317" s="10"/>
      <c r="F317" s="176">
        <f t="shared" si="61"/>
        <v>863522</v>
      </c>
      <c r="G317" s="176">
        <f t="shared" si="61"/>
        <v>863522</v>
      </c>
      <c r="H317" s="176">
        <f t="shared" si="61"/>
        <v>863522</v>
      </c>
    </row>
    <row r="318" spans="1:8" ht="30.75">
      <c r="A318" s="10" t="s">
        <v>170</v>
      </c>
      <c r="B318" s="126" t="s">
        <v>27</v>
      </c>
      <c r="C318" s="10" t="s">
        <v>50</v>
      </c>
      <c r="D318" s="10" t="s">
        <v>330</v>
      </c>
      <c r="E318" s="10"/>
      <c r="F318" s="176">
        <f t="shared" si="61"/>
        <v>863522</v>
      </c>
      <c r="G318" s="176">
        <f t="shared" si="61"/>
        <v>863522</v>
      </c>
      <c r="H318" s="176">
        <f t="shared" si="61"/>
        <v>863522</v>
      </c>
    </row>
    <row r="319" spans="1:8" ht="15">
      <c r="A319" s="10" t="s">
        <v>171</v>
      </c>
      <c r="B319" s="145" t="s">
        <v>665</v>
      </c>
      <c r="C319" s="10" t="s">
        <v>50</v>
      </c>
      <c r="D319" s="10" t="s">
        <v>330</v>
      </c>
      <c r="E319" s="10" t="s">
        <v>9</v>
      </c>
      <c r="F319" s="176">
        <f t="shared" si="61"/>
        <v>863522</v>
      </c>
      <c r="G319" s="176">
        <f t="shared" si="61"/>
        <v>863522</v>
      </c>
      <c r="H319" s="176">
        <f t="shared" si="61"/>
        <v>863522</v>
      </c>
    </row>
    <row r="320" spans="1:8" ht="46.5" customHeight="1">
      <c r="A320" s="10" t="s">
        <v>172</v>
      </c>
      <c r="B320" s="28" t="s">
        <v>512</v>
      </c>
      <c r="C320" s="10" t="s">
        <v>50</v>
      </c>
      <c r="D320" s="10" t="s">
        <v>330</v>
      </c>
      <c r="E320" s="10" t="s">
        <v>265</v>
      </c>
      <c r="F320" s="14">
        <f>'№4 вед 2023-2025'!G39</f>
        <v>863522</v>
      </c>
      <c r="G320" s="14">
        <f>'№4 вед 2023-2025'!H39</f>
        <v>863522</v>
      </c>
      <c r="H320" s="14">
        <f>'№4 вед 2023-2025'!I39</f>
        <v>863522</v>
      </c>
    </row>
    <row r="321" spans="1:8" ht="46.5" customHeight="1">
      <c r="A321" s="10" t="s">
        <v>587</v>
      </c>
      <c r="B321" s="126" t="s">
        <v>1234</v>
      </c>
      <c r="C321" s="10" t="s">
        <v>1233</v>
      </c>
      <c r="D321" s="10"/>
      <c r="E321" s="10"/>
      <c r="F321" s="14">
        <f aca="true" t="shared" si="62" ref="F321:H322">F322</f>
        <v>20000</v>
      </c>
      <c r="G321" s="14">
        <f t="shared" si="62"/>
        <v>20000</v>
      </c>
      <c r="H321" s="14">
        <f t="shared" si="62"/>
        <v>20000</v>
      </c>
    </row>
    <row r="322" spans="1:8" ht="83.25" customHeight="1">
      <c r="A322" s="10" t="s">
        <v>1110</v>
      </c>
      <c r="B322" s="126" t="s">
        <v>1235</v>
      </c>
      <c r="C322" s="10" t="s">
        <v>793</v>
      </c>
      <c r="D322" s="10"/>
      <c r="E322" s="10"/>
      <c r="F322" s="14">
        <f t="shared" si="62"/>
        <v>20000</v>
      </c>
      <c r="G322" s="14">
        <f t="shared" si="62"/>
        <v>20000</v>
      </c>
      <c r="H322" s="14">
        <f t="shared" si="62"/>
        <v>20000</v>
      </c>
    </row>
    <row r="323" spans="1:8" ht="30.75">
      <c r="A323" s="10" t="s">
        <v>1111</v>
      </c>
      <c r="B323" s="126" t="s">
        <v>306</v>
      </c>
      <c r="C323" s="10" t="s">
        <v>793</v>
      </c>
      <c r="D323" s="10" t="s">
        <v>582</v>
      </c>
      <c r="E323" s="10"/>
      <c r="F323" s="14">
        <f aca="true" t="shared" si="63" ref="F323:H325">F324</f>
        <v>20000</v>
      </c>
      <c r="G323" s="14">
        <f t="shared" si="63"/>
        <v>20000</v>
      </c>
      <c r="H323" s="14">
        <f t="shared" si="63"/>
        <v>20000</v>
      </c>
    </row>
    <row r="324" spans="1:8" ht="15">
      <c r="A324" s="10" t="s">
        <v>173</v>
      </c>
      <c r="B324" s="126" t="s">
        <v>307</v>
      </c>
      <c r="C324" s="10" t="s">
        <v>793</v>
      </c>
      <c r="D324" s="10" t="s">
        <v>583</v>
      </c>
      <c r="E324" s="10"/>
      <c r="F324" s="14">
        <f t="shared" si="63"/>
        <v>20000</v>
      </c>
      <c r="G324" s="14">
        <f t="shared" si="63"/>
        <v>20000</v>
      </c>
      <c r="H324" s="14">
        <f t="shared" si="63"/>
        <v>20000</v>
      </c>
    </row>
    <row r="325" spans="1:8" ht="15">
      <c r="A325" s="10" t="s">
        <v>174</v>
      </c>
      <c r="B325" s="153" t="s">
        <v>563</v>
      </c>
      <c r="C325" s="10" t="s">
        <v>793</v>
      </c>
      <c r="D325" s="10" t="s">
        <v>583</v>
      </c>
      <c r="E325" s="10" t="s">
        <v>13</v>
      </c>
      <c r="F325" s="14">
        <f t="shared" si="63"/>
        <v>20000</v>
      </c>
      <c r="G325" s="14">
        <f t="shared" si="63"/>
        <v>20000</v>
      </c>
      <c r="H325" s="14">
        <f t="shared" si="63"/>
        <v>20000</v>
      </c>
    </row>
    <row r="326" spans="1:8" ht="15">
      <c r="A326" s="10" t="s">
        <v>175</v>
      </c>
      <c r="B326" s="145" t="s">
        <v>296</v>
      </c>
      <c r="C326" s="10" t="s">
        <v>793</v>
      </c>
      <c r="D326" s="10" t="s">
        <v>583</v>
      </c>
      <c r="E326" s="10" t="s">
        <v>274</v>
      </c>
      <c r="F326" s="14">
        <f>'№4 вед 2023-2025'!G276</f>
        <v>20000</v>
      </c>
      <c r="G326" s="14">
        <f>'№4 вед 2023-2025'!H276</f>
        <v>20000</v>
      </c>
      <c r="H326" s="14">
        <f>'№4 вед 2023-2025'!I276</f>
        <v>20000</v>
      </c>
    </row>
    <row r="327" spans="1:8" s="175" customFormat="1" ht="30.75">
      <c r="A327" s="10" t="s">
        <v>176</v>
      </c>
      <c r="B327" s="155" t="s">
        <v>261</v>
      </c>
      <c r="C327" s="173" t="s">
        <v>103</v>
      </c>
      <c r="D327" s="173"/>
      <c r="E327" s="173"/>
      <c r="F327" s="144">
        <f>F328+F339</f>
        <v>5777146</v>
      </c>
      <c r="G327" s="144">
        <f>G328+G339</f>
        <v>5775146</v>
      </c>
      <c r="H327" s="144">
        <f>H328+H339</f>
        <v>5775146</v>
      </c>
    </row>
    <row r="328" spans="1:8" s="175" customFormat="1" ht="30.75">
      <c r="A328" s="10" t="s">
        <v>177</v>
      </c>
      <c r="B328" s="155" t="s">
        <v>882</v>
      </c>
      <c r="C328" s="143" t="s">
        <v>883</v>
      </c>
      <c r="D328" s="173"/>
      <c r="E328" s="173"/>
      <c r="F328" s="144">
        <f>F329+F334</f>
        <v>2032000</v>
      </c>
      <c r="G328" s="144">
        <f>G329+G334</f>
        <v>2010000</v>
      </c>
      <c r="H328" s="144">
        <f>H329+H334</f>
        <v>2010000</v>
      </c>
    </row>
    <row r="329" spans="1:8" ht="108.75">
      <c r="A329" s="10" t="s">
        <v>178</v>
      </c>
      <c r="B329" s="126" t="s">
        <v>914</v>
      </c>
      <c r="C329" s="127" t="s">
        <v>913</v>
      </c>
      <c r="D329" s="127"/>
      <c r="E329" s="10"/>
      <c r="F329" s="14">
        <f aca="true" t="shared" si="64" ref="F329:H332">F330</f>
        <v>958000</v>
      </c>
      <c r="G329" s="14">
        <f t="shared" si="64"/>
        <v>936000</v>
      </c>
      <c r="H329" s="14">
        <f t="shared" si="64"/>
        <v>936000</v>
      </c>
    </row>
    <row r="330" spans="1:8" ht="30.75">
      <c r="A330" s="10" t="s">
        <v>1112</v>
      </c>
      <c r="B330" s="126" t="s">
        <v>306</v>
      </c>
      <c r="C330" s="127" t="s">
        <v>913</v>
      </c>
      <c r="D330" s="127" t="s">
        <v>582</v>
      </c>
      <c r="E330" s="10"/>
      <c r="F330" s="14">
        <f t="shared" si="64"/>
        <v>958000</v>
      </c>
      <c r="G330" s="14">
        <f t="shared" si="64"/>
        <v>936000</v>
      </c>
      <c r="H330" s="14">
        <f t="shared" si="64"/>
        <v>936000</v>
      </c>
    </row>
    <row r="331" spans="1:8" ht="15">
      <c r="A331" s="10" t="s">
        <v>150</v>
      </c>
      <c r="B331" s="126" t="s">
        <v>307</v>
      </c>
      <c r="C331" s="127" t="s">
        <v>913</v>
      </c>
      <c r="D331" s="127" t="s">
        <v>583</v>
      </c>
      <c r="E331" s="10"/>
      <c r="F331" s="14">
        <f t="shared" si="64"/>
        <v>958000</v>
      </c>
      <c r="G331" s="14">
        <f t="shared" si="64"/>
        <v>936000</v>
      </c>
      <c r="H331" s="14">
        <f t="shared" si="64"/>
        <v>936000</v>
      </c>
    </row>
    <row r="332" spans="1:8" ht="15">
      <c r="A332" s="10" t="s">
        <v>179</v>
      </c>
      <c r="B332" s="145" t="s">
        <v>262</v>
      </c>
      <c r="C332" s="127" t="s">
        <v>913</v>
      </c>
      <c r="D332" s="127" t="s">
        <v>583</v>
      </c>
      <c r="E332" s="10" t="s">
        <v>15</v>
      </c>
      <c r="F332" s="14">
        <f t="shared" si="64"/>
        <v>958000</v>
      </c>
      <c r="G332" s="14">
        <f t="shared" si="64"/>
        <v>936000</v>
      </c>
      <c r="H332" s="14">
        <f t="shared" si="64"/>
        <v>936000</v>
      </c>
    </row>
    <row r="333" spans="1:8" ht="15">
      <c r="A333" s="10" t="s">
        <v>180</v>
      </c>
      <c r="B333" s="145" t="s">
        <v>366</v>
      </c>
      <c r="C333" s="127" t="s">
        <v>913</v>
      </c>
      <c r="D333" s="127" t="s">
        <v>583</v>
      </c>
      <c r="E333" s="10" t="s">
        <v>361</v>
      </c>
      <c r="F333" s="14">
        <f>'№4 вед 2023-2025'!G302</f>
        <v>958000</v>
      </c>
      <c r="G333" s="14">
        <f>'№4 вед 2023-2025'!H302</f>
        <v>936000</v>
      </c>
      <c r="H333" s="14">
        <f>'№4 вед 2023-2025'!I302</f>
        <v>936000</v>
      </c>
    </row>
    <row r="334" spans="1:8" ht="93">
      <c r="A334" s="10" t="s">
        <v>181</v>
      </c>
      <c r="B334" s="128" t="s">
        <v>887</v>
      </c>
      <c r="C334" s="127" t="s">
        <v>886</v>
      </c>
      <c r="D334" s="10"/>
      <c r="E334" s="10"/>
      <c r="F334" s="14">
        <f aca="true" t="shared" si="65" ref="F334:G337">F335</f>
        <v>1074000</v>
      </c>
      <c r="G334" s="14">
        <f t="shared" si="65"/>
        <v>1074000</v>
      </c>
      <c r="H334" s="176">
        <f>H335</f>
        <v>1074000</v>
      </c>
    </row>
    <row r="335" spans="1:8" ht="46.5">
      <c r="A335" s="10" t="s">
        <v>182</v>
      </c>
      <c r="B335" s="126" t="s">
        <v>867</v>
      </c>
      <c r="C335" s="127" t="s">
        <v>886</v>
      </c>
      <c r="D335" s="10" t="s">
        <v>141</v>
      </c>
      <c r="E335" s="10"/>
      <c r="F335" s="14">
        <f t="shared" si="65"/>
        <v>1074000</v>
      </c>
      <c r="G335" s="14">
        <f t="shared" si="65"/>
        <v>1074000</v>
      </c>
      <c r="H335" s="176">
        <f>H336</f>
        <v>1074000</v>
      </c>
    </row>
    <row r="336" spans="1:8" ht="30.75">
      <c r="A336" s="10" t="s">
        <v>183</v>
      </c>
      <c r="B336" s="126" t="s">
        <v>362</v>
      </c>
      <c r="C336" s="127" t="s">
        <v>886</v>
      </c>
      <c r="D336" s="10" t="s">
        <v>667</v>
      </c>
      <c r="E336" s="10"/>
      <c r="F336" s="14">
        <f t="shared" si="65"/>
        <v>1074000</v>
      </c>
      <c r="G336" s="14">
        <f t="shared" si="65"/>
        <v>1074000</v>
      </c>
      <c r="H336" s="176">
        <f>H337</f>
        <v>1074000</v>
      </c>
    </row>
    <row r="337" spans="1:8" ht="15">
      <c r="A337" s="10" t="s">
        <v>184</v>
      </c>
      <c r="B337" s="145" t="s">
        <v>262</v>
      </c>
      <c r="C337" s="127" t="s">
        <v>886</v>
      </c>
      <c r="D337" s="10" t="s">
        <v>667</v>
      </c>
      <c r="E337" s="10" t="s">
        <v>15</v>
      </c>
      <c r="F337" s="14">
        <f t="shared" si="65"/>
        <v>1074000</v>
      </c>
      <c r="G337" s="14">
        <f t="shared" si="65"/>
        <v>1074000</v>
      </c>
      <c r="H337" s="176">
        <f>H338</f>
        <v>1074000</v>
      </c>
    </row>
    <row r="338" spans="1:8" ht="17.25" customHeight="1">
      <c r="A338" s="10" t="s">
        <v>1065</v>
      </c>
      <c r="B338" s="145" t="s">
        <v>366</v>
      </c>
      <c r="C338" s="127" t="s">
        <v>886</v>
      </c>
      <c r="D338" s="10" t="s">
        <v>667</v>
      </c>
      <c r="E338" s="10" t="s">
        <v>361</v>
      </c>
      <c r="F338" s="14">
        <f>'№4 вед 2023-2025'!G305</f>
        <v>1074000</v>
      </c>
      <c r="G338" s="14">
        <f>'№4 вед 2023-2025'!H305</f>
        <v>1074000</v>
      </c>
      <c r="H338" s="14">
        <f>'№4 вед 2023-2025'!I305</f>
        <v>1074000</v>
      </c>
    </row>
    <row r="339" spans="1:8" ht="30.75">
      <c r="A339" s="10" t="s">
        <v>1066</v>
      </c>
      <c r="B339" s="158" t="s">
        <v>924</v>
      </c>
      <c r="C339" s="143" t="s">
        <v>884</v>
      </c>
      <c r="D339" s="173"/>
      <c r="E339" s="173"/>
      <c r="F339" s="144">
        <f>F340</f>
        <v>3745146</v>
      </c>
      <c r="G339" s="144">
        <f>G340</f>
        <v>3765146</v>
      </c>
      <c r="H339" s="144">
        <f>H340</f>
        <v>3765146</v>
      </c>
    </row>
    <row r="340" spans="1:8" ht="78">
      <c r="A340" s="10" t="s">
        <v>185</v>
      </c>
      <c r="B340" s="126" t="s">
        <v>925</v>
      </c>
      <c r="C340" s="127" t="s">
        <v>885</v>
      </c>
      <c r="D340" s="147"/>
      <c r="E340" s="10"/>
      <c r="F340" s="14">
        <f aca="true" t="shared" si="66" ref="F340:H343">F341</f>
        <v>3745146</v>
      </c>
      <c r="G340" s="14">
        <f t="shared" si="66"/>
        <v>3765146</v>
      </c>
      <c r="H340" s="14">
        <f t="shared" si="66"/>
        <v>3765146</v>
      </c>
    </row>
    <row r="341" spans="1:8" ht="30.75">
      <c r="A341" s="10" t="s">
        <v>186</v>
      </c>
      <c r="B341" s="126" t="s">
        <v>306</v>
      </c>
      <c r="C341" s="127" t="s">
        <v>885</v>
      </c>
      <c r="D341" s="147" t="s">
        <v>582</v>
      </c>
      <c r="E341" s="10"/>
      <c r="F341" s="14">
        <f t="shared" si="66"/>
        <v>3745146</v>
      </c>
      <c r="G341" s="14">
        <f t="shared" si="66"/>
        <v>3765146</v>
      </c>
      <c r="H341" s="14">
        <f t="shared" si="66"/>
        <v>3765146</v>
      </c>
    </row>
    <row r="342" spans="1:8" ht="15">
      <c r="A342" s="10" t="s">
        <v>187</v>
      </c>
      <c r="B342" s="126" t="s">
        <v>307</v>
      </c>
      <c r="C342" s="127" t="s">
        <v>885</v>
      </c>
      <c r="D342" s="147" t="s">
        <v>583</v>
      </c>
      <c r="E342" s="10"/>
      <c r="F342" s="14">
        <f t="shared" si="66"/>
        <v>3745146</v>
      </c>
      <c r="G342" s="14">
        <f t="shared" si="66"/>
        <v>3765146</v>
      </c>
      <c r="H342" s="14">
        <f t="shared" si="66"/>
        <v>3765146</v>
      </c>
    </row>
    <row r="343" spans="1:8" ht="15">
      <c r="A343" s="10" t="s">
        <v>188</v>
      </c>
      <c r="B343" s="145" t="s">
        <v>262</v>
      </c>
      <c r="C343" s="127" t="s">
        <v>885</v>
      </c>
      <c r="D343" s="147" t="s">
        <v>583</v>
      </c>
      <c r="E343" s="10" t="s">
        <v>15</v>
      </c>
      <c r="F343" s="14">
        <f t="shared" si="66"/>
        <v>3745146</v>
      </c>
      <c r="G343" s="14">
        <f t="shared" si="66"/>
        <v>3765146</v>
      </c>
      <c r="H343" s="14">
        <f t="shared" si="66"/>
        <v>3765146</v>
      </c>
    </row>
    <row r="344" spans="1:8" ht="15">
      <c r="A344" s="10" t="s">
        <v>189</v>
      </c>
      <c r="B344" s="145" t="s">
        <v>366</v>
      </c>
      <c r="C344" s="127" t="s">
        <v>885</v>
      </c>
      <c r="D344" s="147" t="s">
        <v>583</v>
      </c>
      <c r="E344" s="10" t="s">
        <v>361</v>
      </c>
      <c r="F344" s="14">
        <f>'№4 вед 2023-2025'!G309</f>
        <v>3745146</v>
      </c>
      <c r="G344" s="14">
        <f>'№4 вед 2023-2025'!H309</f>
        <v>3765146</v>
      </c>
      <c r="H344" s="14">
        <f>'№4 вед 2023-2025'!I309</f>
        <v>3765146</v>
      </c>
    </row>
    <row r="345" spans="1:8" s="175" customFormat="1" ht="30.75">
      <c r="A345" s="10" t="s">
        <v>190</v>
      </c>
      <c r="B345" s="155" t="s">
        <v>684</v>
      </c>
      <c r="C345" s="173" t="s">
        <v>69</v>
      </c>
      <c r="D345" s="173"/>
      <c r="E345" s="173"/>
      <c r="F345" s="144">
        <f>F346+F366+F376</f>
        <v>3402364</v>
      </c>
      <c r="G345" s="144">
        <f>G346+G366+G376</f>
        <v>2618323</v>
      </c>
      <c r="H345" s="144">
        <f>H346+H366+H376</f>
        <v>2488320</v>
      </c>
    </row>
    <row r="346" spans="1:8" s="175" customFormat="1" ht="30.75">
      <c r="A346" s="10" t="s">
        <v>1113</v>
      </c>
      <c r="B346" s="155" t="s">
        <v>789</v>
      </c>
      <c r="C346" s="173" t="s">
        <v>92</v>
      </c>
      <c r="D346" s="173"/>
      <c r="E346" s="173"/>
      <c r="F346" s="144">
        <f>F347+F352+F361</f>
        <v>3321364</v>
      </c>
      <c r="G346" s="144">
        <f>G347+G352+G361</f>
        <v>2537323</v>
      </c>
      <c r="H346" s="144">
        <f>H347+H352+H361</f>
        <v>2407320</v>
      </c>
    </row>
    <row r="347" spans="1:8" ht="78">
      <c r="A347" s="10" t="s">
        <v>1114</v>
      </c>
      <c r="B347" s="126" t="s">
        <v>693</v>
      </c>
      <c r="C347" s="127" t="s">
        <v>696</v>
      </c>
      <c r="D347" s="147"/>
      <c r="E347" s="10"/>
      <c r="F347" s="14">
        <f aca="true" t="shared" si="67" ref="F347:H350">F348</f>
        <v>2868964</v>
      </c>
      <c r="G347" s="14">
        <f t="shared" si="67"/>
        <v>2166723</v>
      </c>
      <c r="H347" s="14">
        <f t="shared" si="67"/>
        <v>2036720</v>
      </c>
    </row>
    <row r="348" spans="1:8" ht="30.75">
      <c r="A348" s="10" t="s">
        <v>1115</v>
      </c>
      <c r="B348" s="126" t="s">
        <v>306</v>
      </c>
      <c r="C348" s="127" t="s">
        <v>696</v>
      </c>
      <c r="D348" s="147" t="s">
        <v>582</v>
      </c>
      <c r="E348" s="10"/>
      <c r="F348" s="14">
        <f t="shared" si="67"/>
        <v>2868964</v>
      </c>
      <c r="G348" s="14">
        <f t="shared" si="67"/>
        <v>2166723</v>
      </c>
      <c r="H348" s="14">
        <f t="shared" si="67"/>
        <v>2036720</v>
      </c>
    </row>
    <row r="349" spans="1:8" ht="15">
      <c r="A349" s="10" t="s">
        <v>1116</v>
      </c>
      <c r="B349" s="156" t="s">
        <v>694</v>
      </c>
      <c r="C349" s="127" t="s">
        <v>696</v>
      </c>
      <c r="D349" s="147" t="s">
        <v>695</v>
      </c>
      <c r="E349" s="10"/>
      <c r="F349" s="14">
        <f t="shared" si="67"/>
        <v>2868964</v>
      </c>
      <c r="G349" s="14">
        <f t="shared" si="67"/>
        <v>2166723</v>
      </c>
      <c r="H349" s="14">
        <f t="shared" si="67"/>
        <v>2036720</v>
      </c>
    </row>
    <row r="350" spans="1:8" ht="15">
      <c r="A350" s="10" t="s">
        <v>1117</v>
      </c>
      <c r="B350" s="145" t="s">
        <v>425</v>
      </c>
      <c r="C350" s="127" t="s">
        <v>696</v>
      </c>
      <c r="D350" s="147" t="s">
        <v>695</v>
      </c>
      <c r="E350" s="10" t="s">
        <v>12</v>
      </c>
      <c r="F350" s="14">
        <f t="shared" si="67"/>
        <v>2868964</v>
      </c>
      <c r="G350" s="14">
        <f t="shared" si="67"/>
        <v>2166723</v>
      </c>
      <c r="H350" s="14">
        <f t="shared" si="67"/>
        <v>2036720</v>
      </c>
    </row>
    <row r="351" spans="1:8" ht="15">
      <c r="A351" s="10" t="s">
        <v>1118</v>
      </c>
      <c r="B351" s="145" t="s">
        <v>792</v>
      </c>
      <c r="C351" s="127" t="s">
        <v>696</v>
      </c>
      <c r="D351" s="147" t="s">
        <v>695</v>
      </c>
      <c r="E351" s="10" t="s">
        <v>272</v>
      </c>
      <c r="F351" s="14">
        <f>'№4 вед 2023-2025'!G238</f>
        <v>2868964</v>
      </c>
      <c r="G351" s="14">
        <f>'№4 вед 2023-2025'!H238</f>
        <v>2166723</v>
      </c>
      <c r="H351" s="14">
        <f>'№4 вед 2023-2025'!I238</f>
        <v>2036720</v>
      </c>
    </row>
    <row r="352" spans="1:8" ht="78">
      <c r="A352" s="10" t="s">
        <v>1119</v>
      </c>
      <c r="B352" s="145" t="s">
        <v>683</v>
      </c>
      <c r="C352" s="127" t="s">
        <v>93</v>
      </c>
      <c r="D352" s="10"/>
      <c r="E352" s="10"/>
      <c r="F352" s="176">
        <f>F353+F357</f>
        <v>118500</v>
      </c>
      <c r="G352" s="176">
        <f>G353+G357</f>
        <v>118500</v>
      </c>
      <c r="H352" s="176">
        <f>H353+H357</f>
        <v>118500</v>
      </c>
    </row>
    <row r="353" spans="1:8" ht="46.5">
      <c r="A353" s="10" t="s">
        <v>1120</v>
      </c>
      <c r="B353" s="126" t="s">
        <v>867</v>
      </c>
      <c r="C353" s="127" t="s">
        <v>93</v>
      </c>
      <c r="D353" s="10" t="s">
        <v>141</v>
      </c>
      <c r="E353" s="10"/>
      <c r="F353" s="14">
        <f aca="true" t="shared" si="68" ref="F353:H355">F354</f>
        <v>68500</v>
      </c>
      <c r="G353" s="14">
        <f t="shared" si="68"/>
        <v>68500</v>
      </c>
      <c r="H353" s="14">
        <f t="shared" si="68"/>
        <v>68500</v>
      </c>
    </row>
    <row r="354" spans="1:8" ht="30.75">
      <c r="A354" s="10" t="s">
        <v>1121</v>
      </c>
      <c r="B354" s="126" t="s">
        <v>362</v>
      </c>
      <c r="C354" s="127" t="s">
        <v>93</v>
      </c>
      <c r="D354" s="10" t="s">
        <v>667</v>
      </c>
      <c r="E354" s="10"/>
      <c r="F354" s="14">
        <f t="shared" si="68"/>
        <v>68500</v>
      </c>
      <c r="G354" s="14">
        <f t="shared" si="68"/>
        <v>68500</v>
      </c>
      <c r="H354" s="14">
        <f t="shared" si="68"/>
        <v>68500</v>
      </c>
    </row>
    <row r="355" spans="1:8" ht="15">
      <c r="A355" s="10" t="s">
        <v>191</v>
      </c>
      <c r="B355" s="145" t="s">
        <v>425</v>
      </c>
      <c r="C355" s="127" t="s">
        <v>93</v>
      </c>
      <c r="D355" s="10" t="s">
        <v>667</v>
      </c>
      <c r="E355" s="10" t="s">
        <v>12</v>
      </c>
      <c r="F355" s="14">
        <f t="shared" si="68"/>
        <v>68500</v>
      </c>
      <c r="G355" s="14">
        <f t="shared" si="68"/>
        <v>68500</v>
      </c>
      <c r="H355" s="14">
        <f t="shared" si="68"/>
        <v>68500</v>
      </c>
    </row>
    <row r="356" spans="1:8" ht="15">
      <c r="A356" s="10" t="s">
        <v>192</v>
      </c>
      <c r="B356" s="145" t="s">
        <v>794</v>
      </c>
      <c r="C356" s="127" t="s">
        <v>93</v>
      </c>
      <c r="D356" s="10" t="s">
        <v>667</v>
      </c>
      <c r="E356" s="10" t="s">
        <v>272</v>
      </c>
      <c r="F356" s="14">
        <f>'№4 вед 2023-2025'!G241</f>
        <v>68500</v>
      </c>
      <c r="G356" s="14">
        <f>'№4 вед 2023-2025'!H241</f>
        <v>68500</v>
      </c>
      <c r="H356" s="14">
        <f>'№4 вед 2023-2025'!I241</f>
        <v>68500</v>
      </c>
    </row>
    <row r="357" spans="1:8" ht="30.75">
      <c r="A357" s="10" t="s">
        <v>193</v>
      </c>
      <c r="B357" s="126" t="s">
        <v>306</v>
      </c>
      <c r="C357" s="127" t="s">
        <v>93</v>
      </c>
      <c r="D357" s="10" t="s">
        <v>582</v>
      </c>
      <c r="E357" s="10"/>
      <c r="F357" s="14">
        <f aca="true" t="shared" si="69" ref="F357:H359">F358</f>
        <v>50000</v>
      </c>
      <c r="G357" s="14">
        <f t="shared" si="69"/>
        <v>50000</v>
      </c>
      <c r="H357" s="14">
        <f t="shared" si="69"/>
        <v>50000</v>
      </c>
    </row>
    <row r="358" spans="1:8" ht="15">
      <c r="A358" s="10" t="s">
        <v>194</v>
      </c>
      <c r="B358" s="156" t="s">
        <v>694</v>
      </c>
      <c r="C358" s="127" t="s">
        <v>93</v>
      </c>
      <c r="D358" s="10" t="s">
        <v>695</v>
      </c>
      <c r="E358" s="10"/>
      <c r="F358" s="14">
        <f t="shared" si="69"/>
        <v>50000</v>
      </c>
      <c r="G358" s="14">
        <f t="shared" si="69"/>
        <v>50000</v>
      </c>
      <c r="H358" s="14">
        <f t="shared" si="69"/>
        <v>50000</v>
      </c>
    </row>
    <row r="359" spans="1:8" ht="15">
      <c r="A359" s="10" t="s">
        <v>1067</v>
      </c>
      <c r="B359" s="145" t="s">
        <v>425</v>
      </c>
      <c r="C359" s="127" t="s">
        <v>93</v>
      </c>
      <c r="D359" s="10" t="s">
        <v>695</v>
      </c>
      <c r="E359" s="10" t="s">
        <v>12</v>
      </c>
      <c r="F359" s="14">
        <f t="shared" si="69"/>
        <v>50000</v>
      </c>
      <c r="G359" s="14">
        <f t="shared" si="69"/>
        <v>50000</v>
      </c>
      <c r="H359" s="14">
        <f t="shared" si="69"/>
        <v>50000</v>
      </c>
    </row>
    <row r="360" spans="1:8" ht="15">
      <c r="A360" s="10" t="s">
        <v>1068</v>
      </c>
      <c r="B360" s="145" t="s">
        <v>794</v>
      </c>
      <c r="C360" s="127" t="s">
        <v>93</v>
      </c>
      <c r="D360" s="10" t="s">
        <v>695</v>
      </c>
      <c r="E360" s="10" t="s">
        <v>272</v>
      </c>
      <c r="F360" s="14">
        <f>'№4 вед 2023-2025'!G243</f>
        <v>50000</v>
      </c>
      <c r="G360" s="14">
        <f>'№4 вед 2023-2025'!H243</f>
        <v>50000</v>
      </c>
      <c r="H360" s="14">
        <f>'№4 вед 2023-2025'!I243</f>
        <v>50000</v>
      </c>
    </row>
    <row r="361" spans="1:8" ht="60.75" customHeight="1">
      <c r="A361" s="10" t="s">
        <v>195</v>
      </c>
      <c r="B361" s="145" t="s">
        <v>535</v>
      </c>
      <c r="C361" s="127" t="s">
        <v>868</v>
      </c>
      <c r="D361" s="10"/>
      <c r="E361" s="10"/>
      <c r="F361" s="176">
        <f aca="true" t="shared" si="70" ref="F361:H364">F362</f>
        <v>333900</v>
      </c>
      <c r="G361" s="176">
        <f t="shared" si="70"/>
        <v>252100</v>
      </c>
      <c r="H361" s="176">
        <f t="shared" si="70"/>
        <v>252100</v>
      </c>
    </row>
    <row r="362" spans="1:8" ht="30.75">
      <c r="A362" s="10" t="s">
        <v>1122</v>
      </c>
      <c r="B362" s="126" t="s">
        <v>306</v>
      </c>
      <c r="C362" s="127" t="s">
        <v>868</v>
      </c>
      <c r="D362" s="10" t="s">
        <v>582</v>
      </c>
      <c r="E362" s="10"/>
      <c r="F362" s="176">
        <f t="shared" si="70"/>
        <v>333900</v>
      </c>
      <c r="G362" s="176">
        <f t="shared" si="70"/>
        <v>252100</v>
      </c>
      <c r="H362" s="176">
        <f t="shared" si="70"/>
        <v>252100</v>
      </c>
    </row>
    <row r="363" spans="1:8" ht="15">
      <c r="A363" s="10" t="s">
        <v>1123</v>
      </c>
      <c r="B363" s="156" t="s">
        <v>694</v>
      </c>
      <c r="C363" s="127" t="s">
        <v>868</v>
      </c>
      <c r="D363" s="10" t="s">
        <v>695</v>
      </c>
      <c r="E363" s="10"/>
      <c r="F363" s="176">
        <f t="shared" si="70"/>
        <v>333900</v>
      </c>
      <c r="G363" s="176">
        <f t="shared" si="70"/>
        <v>252100</v>
      </c>
      <c r="H363" s="176">
        <f t="shared" si="70"/>
        <v>252100</v>
      </c>
    </row>
    <row r="364" spans="1:8" ht="15">
      <c r="A364" s="10" t="s">
        <v>1124</v>
      </c>
      <c r="B364" s="145" t="s">
        <v>425</v>
      </c>
      <c r="C364" s="127" t="s">
        <v>868</v>
      </c>
      <c r="D364" s="10" t="s">
        <v>695</v>
      </c>
      <c r="E364" s="10" t="s">
        <v>12</v>
      </c>
      <c r="F364" s="176">
        <f t="shared" si="70"/>
        <v>333900</v>
      </c>
      <c r="G364" s="176">
        <f t="shared" si="70"/>
        <v>252100</v>
      </c>
      <c r="H364" s="176">
        <f t="shared" si="70"/>
        <v>252100</v>
      </c>
    </row>
    <row r="365" spans="1:8" ht="15">
      <c r="A365" s="10" t="s">
        <v>1125</v>
      </c>
      <c r="B365" s="145" t="s">
        <v>794</v>
      </c>
      <c r="C365" s="127" t="s">
        <v>868</v>
      </c>
      <c r="D365" s="10" t="s">
        <v>695</v>
      </c>
      <c r="E365" s="10" t="s">
        <v>272</v>
      </c>
      <c r="F365" s="14">
        <f>'№4 вед 2023-2025'!G246</f>
        <v>333900</v>
      </c>
      <c r="G365" s="14">
        <f>'№4 вед 2023-2025'!H246</f>
        <v>252100</v>
      </c>
      <c r="H365" s="14">
        <f>'№4 вед 2023-2025'!I246</f>
        <v>252100</v>
      </c>
    </row>
    <row r="366" spans="1:8" s="175" customFormat="1" ht="30.75">
      <c r="A366" s="10" t="s">
        <v>1126</v>
      </c>
      <c r="B366" s="158" t="s">
        <v>685</v>
      </c>
      <c r="C366" s="173" t="s">
        <v>94</v>
      </c>
      <c r="D366" s="173"/>
      <c r="E366" s="173"/>
      <c r="F366" s="174">
        <f>F367</f>
        <v>66000</v>
      </c>
      <c r="G366" s="174">
        <f>G367</f>
        <v>66000</v>
      </c>
      <c r="H366" s="174">
        <f>H367</f>
        <v>66000</v>
      </c>
    </row>
    <row r="367" spans="1:8" ht="58.5" customHeight="1">
      <c r="A367" s="10" t="s">
        <v>1127</v>
      </c>
      <c r="B367" s="145" t="s">
        <v>686</v>
      </c>
      <c r="C367" s="127" t="s">
        <v>95</v>
      </c>
      <c r="D367" s="10"/>
      <c r="E367" s="10"/>
      <c r="F367" s="176">
        <f>F368+F372</f>
        <v>66000</v>
      </c>
      <c r="G367" s="176">
        <f>G368+G372</f>
        <v>66000</v>
      </c>
      <c r="H367" s="176">
        <f>H368+H372</f>
        <v>66000</v>
      </c>
    </row>
    <row r="368" spans="1:8" ht="46.5">
      <c r="A368" s="10" t="s">
        <v>1128</v>
      </c>
      <c r="B368" s="126" t="s">
        <v>867</v>
      </c>
      <c r="C368" s="127" t="s">
        <v>95</v>
      </c>
      <c r="D368" s="10" t="s">
        <v>141</v>
      </c>
      <c r="E368" s="10"/>
      <c r="F368" s="176">
        <f aca="true" t="shared" si="71" ref="F368:H374">F369</f>
        <v>15500</v>
      </c>
      <c r="G368" s="176">
        <f t="shared" si="71"/>
        <v>15500</v>
      </c>
      <c r="H368" s="176">
        <f t="shared" si="71"/>
        <v>15500</v>
      </c>
    </row>
    <row r="369" spans="1:8" ht="30.75">
      <c r="A369" s="10" t="s">
        <v>1403</v>
      </c>
      <c r="B369" s="126" t="s">
        <v>362</v>
      </c>
      <c r="C369" s="127" t="s">
        <v>95</v>
      </c>
      <c r="D369" s="10" t="s">
        <v>667</v>
      </c>
      <c r="E369" s="10"/>
      <c r="F369" s="176">
        <f t="shared" si="71"/>
        <v>15500</v>
      </c>
      <c r="G369" s="176">
        <f t="shared" si="71"/>
        <v>15500</v>
      </c>
      <c r="H369" s="176">
        <f t="shared" si="71"/>
        <v>15500</v>
      </c>
    </row>
    <row r="370" spans="1:8" ht="15">
      <c r="A370" s="10" t="s">
        <v>1404</v>
      </c>
      <c r="B370" s="145" t="s">
        <v>425</v>
      </c>
      <c r="C370" s="127" t="s">
        <v>95</v>
      </c>
      <c r="D370" s="10" t="s">
        <v>667</v>
      </c>
      <c r="E370" s="10" t="s">
        <v>12</v>
      </c>
      <c r="F370" s="176">
        <f t="shared" si="71"/>
        <v>15500</v>
      </c>
      <c r="G370" s="176">
        <f t="shared" si="71"/>
        <v>15500</v>
      </c>
      <c r="H370" s="176">
        <f t="shared" si="71"/>
        <v>15500</v>
      </c>
    </row>
    <row r="371" spans="1:8" ht="15">
      <c r="A371" s="10" t="s">
        <v>1405</v>
      </c>
      <c r="B371" s="145" t="s">
        <v>794</v>
      </c>
      <c r="C371" s="127" t="s">
        <v>95</v>
      </c>
      <c r="D371" s="10" t="s">
        <v>667</v>
      </c>
      <c r="E371" s="10" t="s">
        <v>272</v>
      </c>
      <c r="F371" s="14">
        <f>'№4 вед 2023-2025'!G250</f>
        <v>15500</v>
      </c>
      <c r="G371" s="14">
        <f>'№4 вед 2023-2025'!H250</f>
        <v>15500</v>
      </c>
      <c r="H371" s="14">
        <f>'№4 вед 2023-2025'!I250</f>
        <v>15500</v>
      </c>
    </row>
    <row r="372" spans="1:8" ht="30.75">
      <c r="A372" s="10" t="s">
        <v>1406</v>
      </c>
      <c r="B372" s="126" t="s">
        <v>306</v>
      </c>
      <c r="C372" s="127" t="s">
        <v>95</v>
      </c>
      <c r="D372" s="10" t="s">
        <v>582</v>
      </c>
      <c r="E372" s="10"/>
      <c r="F372" s="176">
        <f t="shared" si="71"/>
        <v>50500</v>
      </c>
      <c r="G372" s="176">
        <f t="shared" si="71"/>
        <v>50500</v>
      </c>
      <c r="H372" s="176">
        <f t="shared" si="71"/>
        <v>50500</v>
      </c>
    </row>
    <row r="373" spans="1:8" ht="15">
      <c r="A373" s="10" t="s">
        <v>1407</v>
      </c>
      <c r="B373" s="126" t="s">
        <v>694</v>
      </c>
      <c r="C373" s="127" t="s">
        <v>95</v>
      </c>
      <c r="D373" s="10" t="s">
        <v>695</v>
      </c>
      <c r="E373" s="10"/>
      <c r="F373" s="176">
        <f t="shared" si="71"/>
        <v>50500</v>
      </c>
      <c r="G373" s="176">
        <f t="shared" si="71"/>
        <v>50500</v>
      </c>
      <c r="H373" s="176">
        <f t="shared" si="71"/>
        <v>50500</v>
      </c>
    </row>
    <row r="374" spans="1:8" ht="15">
      <c r="A374" s="10" t="s">
        <v>1408</v>
      </c>
      <c r="B374" s="145" t="s">
        <v>425</v>
      </c>
      <c r="C374" s="127" t="s">
        <v>95</v>
      </c>
      <c r="D374" s="10" t="s">
        <v>695</v>
      </c>
      <c r="E374" s="10" t="s">
        <v>12</v>
      </c>
      <c r="F374" s="176">
        <f t="shared" si="71"/>
        <v>50500</v>
      </c>
      <c r="G374" s="176">
        <f t="shared" si="71"/>
        <v>50500</v>
      </c>
      <c r="H374" s="176">
        <f t="shared" si="71"/>
        <v>50500</v>
      </c>
    </row>
    <row r="375" spans="1:8" ht="15">
      <c r="A375" s="10" t="s">
        <v>196</v>
      </c>
      <c r="B375" s="145" t="s">
        <v>794</v>
      </c>
      <c r="C375" s="127" t="s">
        <v>95</v>
      </c>
      <c r="D375" s="10" t="s">
        <v>695</v>
      </c>
      <c r="E375" s="10" t="s">
        <v>272</v>
      </c>
      <c r="F375" s="14">
        <f>'№4 вед 2023-2025'!G252</f>
        <v>50500</v>
      </c>
      <c r="G375" s="14">
        <f>'№4 вед 2023-2025'!H252</f>
        <v>50500</v>
      </c>
      <c r="H375" s="14">
        <f>'№4 вед 2023-2025'!I252</f>
        <v>50500</v>
      </c>
    </row>
    <row r="376" spans="1:8" s="175" customFormat="1" ht="46.5" customHeight="1">
      <c r="A376" s="10" t="s">
        <v>961</v>
      </c>
      <c r="B376" s="155" t="s">
        <v>788</v>
      </c>
      <c r="C376" s="173" t="s">
        <v>70</v>
      </c>
      <c r="D376" s="173"/>
      <c r="E376" s="173"/>
      <c r="F376" s="144">
        <f>F377</f>
        <v>15000</v>
      </c>
      <c r="G376" s="144">
        <f>G377</f>
        <v>15000</v>
      </c>
      <c r="H376" s="144">
        <f>H377</f>
        <v>15000</v>
      </c>
    </row>
    <row r="377" spans="1:8" s="175" customFormat="1" ht="92.25" customHeight="1">
      <c r="A377" s="10" t="s">
        <v>962</v>
      </c>
      <c r="B377" s="126" t="s">
        <v>690</v>
      </c>
      <c r="C377" s="127" t="s">
        <v>71</v>
      </c>
      <c r="D377" s="173"/>
      <c r="E377" s="173"/>
      <c r="F377" s="176">
        <f aca="true" t="shared" si="72" ref="F377:H380">F378</f>
        <v>15000</v>
      </c>
      <c r="G377" s="176">
        <f t="shared" si="72"/>
        <v>15000</v>
      </c>
      <c r="H377" s="176">
        <f t="shared" si="72"/>
        <v>15000</v>
      </c>
    </row>
    <row r="378" spans="1:8" ht="46.5">
      <c r="A378" s="10" t="s">
        <v>963</v>
      </c>
      <c r="B378" s="126" t="s">
        <v>867</v>
      </c>
      <c r="C378" s="127" t="s">
        <v>71</v>
      </c>
      <c r="D378" s="10" t="s">
        <v>141</v>
      </c>
      <c r="E378" s="10"/>
      <c r="F378" s="176">
        <f t="shared" si="72"/>
        <v>15000</v>
      </c>
      <c r="G378" s="176">
        <f t="shared" si="72"/>
        <v>15000</v>
      </c>
      <c r="H378" s="176">
        <f t="shared" si="72"/>
        <v>15000</v>
      </c>
    </row>
    <row r="379" spans="1:8" ht="30.75">
      <c r="A379" s="10" t="s">
        <v>197</v>
      </c>
      <c r="B379" s="126" t="s">
        <v>362</v>
      </c>
      <c r="C379" s="127" t="s">
        <v>71</v>
      </c>
      <c r="D379" s="10" t="s">
        <v>667</v>
      </c>
      <c r="E379" s="10"/>
      <c r="F379" s="176">
        <f t="shared" si="72"/>
        <v>15000</v>
      </c>
      <c r="G379" s="176">
        <f t="shared" si="72"/>
        <v>15000</v>
      </c>
      <c r="H379" s="176">
        <f t="shared" si="72"/>
        <v>15000</v>
      </c>
    </row>
    <row r="380" spans="1:8" ht="15">
      <c r="A380" s="10" t="s">
        <v>198</v>
      </c>
      <c r="B380" s="145" t="s">
        <v>665</v>
      </c>
      <c r="C380" s="127" t="s">
        <v>71</v>
      </c>
      <c r="D380" s="10" t="s">
        <v>667</v>
      </c>
      <c r="E380" s="10" t="s">
        <v>9</v>
      </c>
      <c r="F380" s="176">
        <f t="shared" si="72"/>
        <v>15000</v>
      </c>
      <c r="G380" s="176">
        <f t="shared" si="72"/>
        <v>15000</v>
      </c>
      <c r="H380" s="176">
        <f t="shared" si="72"/>
        <v>15000</v>
      </c>
    </row>
    <row r="381" spans="1:8" ht="15">
      <c r="A381" s="10" t="s">
        <v>199</v>
      </c>
      <c r="B381" s="28" t="s">
        <v>159</v>
      </c>
      <c r="C381" s="127" t="s">
        <v>71</v>
      </c>
      <c r="D381" s="10" t="s">
        <v>667</v>
      </c>
      <c r="E381" s="10" t="s">
        <v>562</v>
      </c>
      <c r="F381" s="14">
        <f>'№4 вед 2023-2025'!G85</f>
        <v>15000</v>
      </c>
      <c r="G381" s="14">
        <f>'№4 вед 2023-2025'!H85</f>
        <v>15000</v>
      </c>
      <c r="H381" s="14">
        <f>'№4 вед 2023-2025'!I85</f>
        <v>15000</v>
      </c>
    </row>
    <row r="382" spans="1:8" s="175" customFormat="1" ht="62.25">
      <c r="A382" s="10" t="s">
        <v>200</v>
      </c>
      <c r="B382" s="155" t="s">
        <v>505</v>
      </c>
      <c r="C382" s="173" t="s">
        <v>78</v>
      </c>
      <c r="D382" s="173"/>
      <c r="E382" s="173"/>
      <c r="F382" s="174">
        <f>F383+F393</f>
        <v>3265800</v>
      </c>
      <c r="G382" s="174">
        <f>G383+G393</f>
        <v>3063500</v>
      </c>
      <c r="H382" s="174">
        <f>H383+H393</f>
        <v>3063500</v>
      </c>
    </row>
    <row r="383" spans="1:8" s="175" customFormat="1" ht="28.5" customHeight="1">
      <c r="A383" s="10" t="s">
        <v>201</v>
      </c>
      <c r="B383" s="158" t="s">
        <v>525</v>
      </c>
      <c r="C383" s="173" t="s">
        <v>79</v>
      </c>
      <c r="D383" s="173"/>
      <c r="E383" s="173"/>
      <c r="F383" s="174">
        <f>F384</f>
        <v>628200</v>
      </c>
      <c r="G383" s="174">
        <f>G384</f>
        <v>425900</v>
      </c>
      <c r="H383" s="174">
        <f>H384</f>
        <v>425900</v>
      </c>
    </row>
    <row r="384" spans="1:8" ht="124.5">
      <c r="A384" s="10" t="s">
        <v>202</v>
      </c>
      <c r="B384" s="126" t="s">
        <v>1287</v>
      </c>
      <c r="C384" s="127" t="s">
        <v>1033</v>
      </c>
      <c r="D384" s="10"/>
      <c r="E384" s="10"/>
      <c r="F384" s="176">
        <f>F389+F385</f>
        <v>628200</v>
      </c>
      <c r="G384" s="176">
        <f>G389+G385</f>
        <v>425900</v>
      </c>
      <c r="H384" s="176">
        <f>H389+H385</f>
        <v>425900</v>
      </c>
    </row>
    <row r="385" spans="1:8" ht="62.25">
      <c r="A385" s="10" t="s">
        <v>203</v>
      </c>
      <c r="B385" s="126" t="s">
        <v>3</v>
      </c>
      <c r="C385" s="127" t="s">
        <v>1033</v>
      </c>
      <c r="D385" s="10" t="s">
        <v>313</v>
      </c>
      <c r="E385" s="10"/>
      <c r="F385" s="176">
        <f aca="true" t="shared" si="73" ref="F385:H387">F386</f>
        <v>80140</v>
      </c>
      <c r="G385" s="176">
        <f t="shared" si="73"/>
        <v>80140</v>
      </c>
      <c r="H385" s="176">
        <f t="shared" si="73"/>
        <v>80140</v>
      </c>
    </row>
    <row r="386" spans="1:8" ht="30.75">
      <c r="A386" s="10" t="s">
        <v>204</v>
      </c>
      <c r="B386" s="126" t="s">
        <v>27</v>
      </c>
      <c r="C386" s="127" t="s">
        <v>1033</v>
      </c>
      <c r="D386" s="10" t="s">
        <v>330</v>
      </c>
      <c r="E386" s="10"/>
      <c r="F386" s="176">
        <f t="shared" si="73"/>
        <v>80140</v>
      </c>
      <c r="G386" s="176">
        <f t="shared" si="73"/>
        <v>80140</v>
      </c>
      <c r="H386" s="176">
        <f t="shared" si="73"/>
        <v>80140</v>
      </c>
    </row>
    <row r="387" spans="1:8" ht="15">
      <c r="A387" s="10" t="s">
        <v>205</v>
      </c>
      <c r="B387" s="145" t="s">
        <v>446</v>
      </c>
      <c r="C387" s="127" t="s">
        <v>1033</v>
      </c>
      <c r="D387" s="10" t="s">
        <v>330</v>
      </c>
      <c r="E387" s="10" t="s">
        <v>10</v>
      </c>
      <c r="F387" s="176">
        <f t="shared" si="73"/>
        <v>80140</v>
      </c>
      <c r="G387" s="176">
        <f t="shared" si="73"/>
        <v>80140</v>
      </c>
      <c r="H387" s="176">
        <f t="shared" si="73"/>
        <v>80140</v>
      </c>
    </row>
    <row r="388" spans="1:8" ht="15">
      <c r="A388" s="10" t="s">
        <v>206</v>
      </c>
      <c r="B388" s="153" t="s">
        <v>554</v>
      </c>
      <c r="C388" s="127" t="s">
        <v>1033</v>
      </c>
      <c r="D388" s="10" t="s">
        <v>330</v>
      </c>
      <c r="E388" s="10" t="s">
        <v>269</v>
      </c>
      <c r="F388" s="14">
        <f>'№4 вед 2023-2025'!G156</f>
        <v>80140</v>
      </c>
      <c r="G388" s="14">
        <f>'№4 вед 2023-2025'!H156</f>
        <v>80140</v>
      </c>
      <c r="H388" s="14">
        <f>'№4 вед 2023-2025'!I156</f>
        <v>80140</v>
      </c>
    </row>
    <row r="389" spans="1:8" ht="46.5">
      <c r="A389" s="10" t="s">
        <v>207</v>
      </c>
      <c r="B389" s="126" t="s">
        <v>867</v>
      </c>
      <c r="C389" s="127" t="s">
        <v>1033</v>
      </c>
      <c r="D389" s="10" t="s">
        <v>141</v>
      </c>
      <c r="E389" s="10"/>
      <c r="F389" s="176">
        <f aca="true" t="shared" si="74" ref="F389:H391">F390</f>
        <v>548060</v>
      </c>
      <c r="G389" s="176">
        <f t="shared" si="74"/>
        <v>345760</v>
      </c>
      <c r="H389" s="176">
        <f t="shared" si="74"/>
        <v>345760</v>
      </c>
    </row>
    <row r="390" spans="1:8" ht="30.75">
      <c r="A390" s="10" t="s">
        <v>151</v>
      </c>
      <c r="B390" s="126" t="s">
        <v>362</v>
      </c>
      <c r="C390" s="127" t="s">
        <v>1033</v>
      </c>
      <c r="D390" s="10" t="s">
        <v>667</v>
      </c>
      <c r="E390" s="10"/>
      <c r="F390" s="176">
        <f t="shared" si="74"/>
        <v>548060</v>
      </c>
      <c r="G390" s="176">
        <f t="shared" si="74"/>
        <v>345760</v>
      </c>
      <c r="H390" s="176">
        <f t="shared" si="74"/>
        <v>345760</v>
      </c>
    </row>
    <row r="391" spans="1:8" ht="15">
      <c r="A391" s="10" t="s">
        <v>152</v>
      </c>
      <c r="B391" s="145" t="s">
        <v>446</v>
      </c>
      <c r="C391" s="127" t="s">
        <v>1033</v>
      </c>
      <c r="D391" s="10" t="s">
        <v>667</v>
      </c>
      <c r="E391" s="10" t="s">
        <v>10</v>
      </c>
      <c r="F391" s="176">
        <f t="shared" si="74"/>
        <v>548060</v>
      </c>
      <c r="G391" s="176">
        <f t="shared" si="74"/>
        <v>345760</v>
      </c>
      <c r="H391" s="176">
        <f t="shared" si="74"/>
        <v>345760</v>
      </c>
    </row>
    <row r="392" spans="1:8" ht="15">
      <c r="A392" s="10" t="s">
        <v>549</v>
      </c>
      <c r="B392" s="153" t="s">
        <v>554</v>
      </c>
      <c r="C392" s="127" t="s">
        <v>1033</v>
      </c>
      <c r="D392" s="10" t="s">
        <v>667</v>
      </c>
      <c r="E392" s="10" t="s">
        <v>269</v>
      </c>
      <c r="F392" s="14">
        <f>'№4 вед 2023-2025'!G158</f>
        <v>548060</v>
      </c>
      <c r="G392" s="14">
        <f>'№4 вед 2023-2025'!H158</f>
        <v>345760</v>
      </c>
      <c r="H392" s="14">
        <f>'№4 вед 2023-2025'!I158</f>
        <v>345760</v>
      </c>
    </row>
    <row r="393" spans="1:8" s="175" customFormat="1" ht="30.75">
      <c r="A393" s="10" t="s">
        <v>550</v>
      </c>
      <c r="B393" s="177" t="s">
        <v>928</v>
      </c>
      <c r="C393" s="173" t="s">
        <v>84</v>
      </c>
      <c r="D393" s="173"/>
      <c r="E393" s="173"/>
      <c r="F393" s="174">
        <f>F394</f>
        <v>2637600</v>
      </c>
      <c r="G393" s="174">
        <f>G394</f>
        <v>2637600</v>
      </c>
      <c r="H393" s="174">
        <f>H394</f>
        <v>2637600</v>
      </c>
    </row>
    <row r="394" spans="1:8" ht="108.75">
      <c r="A394" s="10" t="s">
        <v>551</v>
      </c>
      <c r="B394" s="28" t="s">
        <v>137</v>
      </c>
      <c r="C394" s="127" t="s">
        <v>1034</v>
      </c>
      <c r="D394" s="10"/>
      <c r="E394" s="10"/>
      <c r="F394" s="176">
        <f>F395+F399</f>
        <v>2637600</v>
      </c>
      <c r="G394" s="176">
        <f>G395+G399</f>
        <v>2637600</v>
      </c>
      <c r="H394" s="176">
        <f>H395+H399</f>
        <v>2637600</v>
      </c>
    </row>
    <row r="395" spans="1:8" ht="62.25">
      <c r="A395" s="10" t="s">
        <v>552</v>
      </c>
      <c r="B395" s="126" t="s">
        <v>3</v>
      </c>
      <c r="C395" s="127" t="s">
        <v>1034</v>
      </c>
      <c r="D395" s="10" t="s">
        <v>313</v>
      </c>
      <c r="E395" s="10"/>
      <c r="F395" s="176">
        <f aca="true" t="shared" si="75" ref="F395:G397">F396</f>
        <v>2404200</v>
      </c>
      <c r="G395" s="176">
        <f t="shared" si="75"/>
        <v>2404200</v>
      </c>
      <c r="H395" s="176">
        <f>H396</f>
        <v>2404200</v>
      </c>
    </row>
    <row r="396" spans="1:8" ht="30.75">
      <c r="A396" s="10" t="s">
        <v>208</v>
      </c>
      <c r="B396" s="126" t="s">
        <v>27</v>
      </c>
      <c r="C396" s="127" t="s">
        <v>1034</v>
      </c>
      <c r="D396" s="10" t="s">
        <v>330</v>
      </c>
      <c r="E396" s="10"/>
      <c r="F396" s="176">
        <f t="shared" si="75"/>
        <v>2404200</v>
      </c>
      <c r="G396" s="176">
        <f t="shared" si="75"/>
        <v>2404200</v>
      </c>
      <c r="H396" s="176">
        <f>H397</f>
        <v>2404200</v>
      </c>
    </row>
    <row r="397" spans="1:8" ht="15">
      <c r="A397" s="10" t="s">
        <v>209</v>
      </c>
      <c r="B397" s="145" t="s">
        <v>446</v>
      </c>
      <c r="C397" s="127" t="s">
        <v>1034</v>
      </c>
      <c r="D397" s="10" t="s">
        <v>330</v>
      </c>
      <c r="E397" s="10" t="s">
        <v>10</v>
      </c>
      <c r="F397" s="176">
        <f t="shared" si="75"/>
        <v>2404200</v>
      </c>
      <c r="G397" s="176">
        <f t="shared" si="75"/>
        <v>2404200</v>
      </c>
      <c r="H397" s="176">
        <f>H398</f>
        <v>2404200</v>
      </c>
    </row>
    <row r="398" spans="1:8" ht="15">
      <c r="A398" s="10" t="s">
        <v>210</v>
      </c>
      <c r="B398" s="145" t="s">
        <v>447</v>
      </c>
      <c r="C398" s="127" t="s">
        <v>1034</v>
      </c>
      <c r="D398" s="10" t="s">
        <v>330</v>
      </c>
      <c r="E398" s="10" t="s">
        <v>267</v>
      </c>
      <c r="F398" s="14">
        <f>'№4 вед 2023-2025'!G139</f>
        <v>2404200</v>
      </c>
      <c r="G398" s="14">
        <f>'№4 вед 2023-2025'!H139</f>
        <v>2404200</v>
      </c>
      <c r="H398" s="14">
        <f>'№4 вед 2023-2025'!I139</f>
        <v>2404200</v>
      </c>
    </row>
    <row r="399" spans="1:8" ht="46.5">
      <c r="A399" s="10" t="s">
        <v>211</v>
      </c>
      <c r="B399" s="126" t="s">
        <v>867</v>
      </c>
      <c r="C399" s="127" t="s">
        <v>1034</v>
      </c>
      <c r="D399" s="10" t="s">
        <v>141</v>
      </c>
      <c r="E399" s="10"/>
      <c r="F399" s="176">
        <f aca="true" t="shared" si="76" ref="F399:H401">F400</f>
        <v>233400</v>
      </c>
      <c r="G399" s="176">
        <f t="shared" si="76"/>
        <v>233400</v>
      </c>
      <c r="H399" s="176">
        <f t="shared" si="76"/>
        <v>233400</v>
      </c>
    </row>
    <row r="400" spans="1:8" ht="30.75">
      <c r="A400" s="10" t="s">
        <v>212</v>
      </c>
      <c r="B400" s="126" t="s">
        <v>362</v>
      </c>
      <c r="C400" s="127" t="s">
        <v>1034</v>
      </c>
      <c r="D400" s="10" t="s">
        <v>667</v>
      </c>
      <c r="E400" s="10"/>
      <c r="F400" s="176">
        <f t="shared" si="76"/>
        <v>233400</v>
      </c>
      <c r="G400" s="176">
        <f t="shared" si="76"/>
        <v>233400</v>
      </c>
      <c r="H400" s="176">
        <f t="shared" si="76"/>
        <v>233400</v>
      </c>
    </row>
    <row r="401" spans="1:8" ht="15">
      <c r="A401" s="10" t="s">
        <v>213</v>
      </c>
      <c r="B401" s="145" t="s">
        <v>446</v>
      </c>
      <c r="C401" s="127" t="s">
        <v>1034</v>
      </c>
      <c r="D401" s="10" t="s">
        <v>667</v>
      </c>
      <c r="E401" s="10" t="s">
        <v>10</v>
      </c>
      <c r="F401" s="176">
        <f t="shared" si="76"/>
        <v>233400</v>
      </c>
      <c r="G401" s="176">
        <f t="shared" si="76"/>
        <v>233400</v>
      </c>
      <c r="H401" s="176">
        <f t="shared" si="76"/>
        <v>233400</v>
      </c>
    </row>
    <row r="402" spans="1:8" ht="15">
      <c r="A402" s="10" t="s">
        <v>1129</v>
      </c>
      <c r="B402" s="145" t="s">
        <v>447</v>
      </c>
      <c r="C402" s="127" t="s">
        <v>1034</v>
      </c>
      <c r="D402" s="10" t="s">
        <v>667</v>
      </c>
      <c r="E402" s="10" t="s">
        <v>267</v>
      </c>
      <c r="F402" s="14">
        <f>'№4 вед 2023-2025'!G141</f>
        <v>233400</v>
      </c>
      <c r="G402" s="14">
        <f>'№4 вед 2023-2025'!H141</f>
        <v>233400</v>
      </c>
      <c r="H402" s="14">
        <f>'№4 вед 2023-2025'!I141</f>
        <v>233400</v>
      </c>
    </row>
    <row r="403" spans="1:8" s="175" customFormat="1" ht="30.75">
      <c r="A403" s="10" t="s">
        <v>1130</v>
      </c>
      <c r="B403" s="155" t="s">
        <v>408</v>
      </c>
      <c r="C403" s="173" t="s">
        <v>87</v>
      </c>
      <c r="D403" s="173"/>
      <c r="E403" s="173"/>
      <c r="F403" s="174">
        <f>F404</f>
        <v>9103800</v>
      </c>
      <c r="G403" s="174">
        <f>G404</f>
        <v>9103800</v>
      </c>
      <c r="H403" s="174">
        <f>H404</f>
        <v>9103800</v>
      </c>
    </row>
    <row r="404" spans="1:8" s="175" customFormat="1" ht="46.5">
      <c r="A404" s="10" t="s">
        <v>1131</v>
      </c>
      <c r="B404" s="155" t="s">
        <v>5</v>
      </c>
      <c r="C404" s="173" t="s">
        <v>88</v>
      </c>
      <c r="D404" s="173"/>
      <c r="E404" s="173"/>
      <c r="F404" s="174">
        <f>F405+F410</f>
        <v>9103800</v>
      </c>
      <c r="G404" s="174">
        <f>G405+G410</f>
        <v>9103800</v>
      </c>
      <c r="H404" s="174">
        <f>H405+H410</f>
        <v>9103800</v>
      </c>
    </row>
    <row r="405" spans="1:8" ht="93" customHeight="1">
      <c r="A405" s="10" t="s">
        <v>368</v>
      </c>
      <c r="B405" s="128" t="s">
        <v>533</v>
      </c>
      <c r="C405" s="127" t="s">
        <v>534</v>
      </c>
      <c r="D405" s="10"/>
      <c r="E405" s="10"/>
      <c r="F405" s="176">
        <f aca="true" t="shared" si="77" ref="F405:H408">F406</f>
        <v>9041800</v>
      </c>
      <c r="G405" s="176">
        <f t="shared" si="77"/>
        <v>9041800</v>
      </c>
      <c r="H405" s="176">
        <f t="shared" si="77"/>
        <v>9041800</v>
      </c>
    </row>
    <row r="406" spans="1:8" ht="15">
      <c r="A406" s="10" t="s">
        <v>369</v>
      </c>
      <c r="B406" s="126" t="s">
        <v>30</v>
      </c>
      <c r="C406" s="127" t="s">
        <v>534</v>
      </c>
      <c r="D406" s="10" t="s">
        <v>29</v>
      </c>
      <c r="E406" s="10"/>
      <c r="F406" s="176">
        <f t="shared" si="77"/>
        <v>9041800</v>
      </c>
      <c r="G406" s="176">
        <f t="shared" si="77"/>
        <v>9041800</v>
      </c>
      <c r="H406" s="176">
        <f t="shared" si="77"/>
        <v>9041800</v>
      </c>
    </row>
    <row r="407" spans="1:8" ht="46.5">
      <c r="A407" s="10" t="s">
        <v>370</v>
      </c>
      <c r="B407" s="152" t="s">
        <v>864</v>
      </c>
      <c r="C407" s="127" t="s">
        <v>534</v>
      </c>
      <c r="D407" s="10" t="s">
        <v>643</v>
      </c>
      <c r="E407" s="10"/>
      <c r="F407" s="176">
        <f t="shared" si="77"/>
        <v>9041800</v>
      </c>
      <c r="G407" s="176">
        <f t="shared" si="77"/>
        <v>9041800</v>
      </c>
      <c r="H407" s="176">
        <f t="shared" si="77"/>
        <v>9041800</v>
      </c>
    </row>
    <row r="408" spans="1:8" ht="15">
      <c r="A408" s="10" t="s">
        <v>214</v>
      </c>
      <c r="B408" s="145" t="s">
        <v>352</v>
      </c>
      <c r="C408" s="127" t="s">
        <v>534</v>
      </c>
      <c r="D408" s="10" t="s">
        <v>643</v>
      </c>
      <c r="E408" s="10" t="s">
        <v>11</v>
      </c>
      <c r="F408" s="176">
        <f t="shared" si="77"/>
        <v>9041800</v>
      </c>
      <c r="G408" s="176">
        <f t="shared" si="77"/>
        <v>9041800</v>
      </c>
      <c r="H408" s="176">
        <f t="shared" si="77"/>
        <v>9041800</v>
      </c>
    </row>
    <row r="409" spans="1:8" ht="15">
      <c r="A409" s="10" t="s">
        <v>215</v>
      </c>
      <c r="B409" s="145" t="s">
        <v>529</v>
      </c>
      <c r="C409" s="127" t="s">
        <v>534</v>
      </c>
      <c r="D409" s="10" t="s">
        <v>643</v>
      </c>
      <c r="E409" s="10" t="s">
        <v>540</v>
      </c>
      <c r="F409" s="14">
        <f>'№4 вед 2023-2025'!G179</f>
        <v>9041800</v>
      </c>
      <c r="G409" s="14">
        <f>'№4 вед 2023-2025'!H179</f>
        <v>9041800</v>
      </c>
      <c r="H409" s="14">
        <f>'№4 вед 2023-2025'!I179</f>
        <v>9041800</v>
      </c>
    </row>
    <row r="410" spans="1:8" ht="74.25" customHeight="1">
      <c r="A410" s="10" t="s">
        <v>216</v>
      </c>
      <c r="B410" s="128" t="s">
        <v>767</v>
      </c>
      <c r="C410" s="127" t="s">
        <v>768</v>
      </c>
      <c r="D410" s="10"/>
      <c r="E410" s="10"/>
      <c r="F410" s="14">
        <f aca="true" t="shared" si="78" ref="F410:H413">F411</f>
        <v>62000</v>
      </c>
      <c r="G410" s="14">
        <f t="shared" si="78"/>
        <v>62000</v>
      </c>
      <c r="H410" s="14">
        <f t="shared" si="78"/>
        <v>62000</v>
      </c>
    </row>
    <row r="411" spans="1:8" ht="46.5">
      <c r="A411" s="10" t="s">
        <v>527</v>
      </c>
      <c r="B411" s="126" t="s">
        <v>867</v>
      </c>
      <c r="C411" s="127" t="s">
        <v>768</v>
      </c>
      <c r="D411" s="10" t="s">
        <v>141</v>
      </c>
      <c r="E411" s="10"/>
      <c r="F411" s="14">
        <f t="shared" si="78"/>
        <v>62000</v>
      </c>
      <c r="G411" s="14">
        <f t="shared" si="78"/>
        <v>62000</v>
      </c>
      <c r="H411" s="14">
        <f t="shared" si="78"/>
        <v>62000</v>
      </c>
    </row>
    <row r="412" spans="1:8" ht="30.75">
      <c r="A412" s="10" t="s">
        <v>217</v>
      </c>
      <c r="B412" s="126" t="s">
        <v>362</v>
      </c>
      <c r="C412" s="127" t="s">
        <v>768</v>
      </c>
      <c r="D412" s="10" t="s">
        <v>667</v>
      </c>
      <c r="E412" s="10"/>
      <c r="F412" s="14">
        <f t="shared" si="78"/>
        <v>62000</v>
      </c>
      <c r="G412" s="14">
        <f t="shared" si="78"/>
        <v>62000</v>
      </c>
      <c r="H412" s="14">
        <f t="shared" si="78"/>
        <v>62000</v>
      </c>
    </row>
    <row r="413" spans="1:8" ht="15">
      <c r="A413" s="10" t="s">
        <v>218</v>
      </c>
      <c r="B413" s="145" t="s">
        <v>352</v>
      </c>
      <c r="C413" s="127" t="s">
        <v>768</v>
      </c>
      <c r="D413" s="10" t="s">
        <v>667</v>
      </c>
      <c r="E413" s="10" t="s">
        <v>11</v>
      </c>
      <c r="F413" s="14">
        <f t="shared" si="78"/>
        <v>62000</v>
      </c>
      <c r="G413" s="14">
        <f t="shared" si="78"/>
        <v>62000</v>
      </c>
      <c r="H413" s="14">
        <f t="shared" si="78"/>
        <v>62000</v>
      </c>
    </row>
    <row r="414" spans="1:8" ht="15">
      <c r="A414" s="10" t="s">
        <v>219</v>
      </c>
      <c r="B414" s="145" t="s">
        <v>765</v>
      </c>
      <c r="C414" s="127" t="s">
        <v>768</v>
      </c>
      <c r="D414" s="10" t="s">
        <v>667</v>
      </c>
      <c r="E414" s="10" t="s">
        <v>766</v>
      </c>
      <c r="F414" s="14">
        <f>'№4 вед 2023-2025'!G173</f>
        <v>62000</v>
      </c>
      <c r="G414" s="14">
        <f>'№4 вед 2023-2025'!H173</f>
        <v>62000</v>
      </c>
      <c r="H414" s="14">
        <f>'№4 вед 2023-2025'!I173</f>
        <v>62000</v>
      </c>
    </row>
    <row r="415" spans="1:8" s="175" customFormat="1" ht="48" customHeight="1">
      <c r="A415" s="10" t="s">
        <v>367</v>
      </c>
      <c r="B415" s="177" t="s">
        <v>522</v>
      </c>
      <c r="C415" s="173" t="s">
        <v>72</v>
      </c>
      <c r="D415" s="173"/>
      <c r="E415" s="173"/>
      <c r="F415" s="144">
        <f>F416+F422</f>
        <v>5002742</v>
      </c>
      <c r="G415" s="144">
        <f>G416+G422</f>
        <v>3082822</v>
      </c>
      <c r="H415" s="144">
        <f>H416+H422</f>
        <v>3012742</v>
      </c>
    </row>
    <row r="416" spans="1:8" s="175" customFormat="1" ht="30.75">
      <c r="A416" s="10" t="s">
        <v>220</v>
      </c>
      <c r="B416" s="177" t="s">
        <v>987</v>
      </c>
      <c r="C416" s="173" t="s">
        <v>73</v>
      </c>
      <c r="D416" s="173"/>
      <c r="E416" s="173"/>
      <c r="F416" s="174">
        <f>F417</f>
        <v>35000</v>
      </c>
      <c r="G416" s="174">
        <f>G417</f>
        <v>35000</v>
      </c>
      <c r="H416" s="174">
        <f>H417</f>
        <v>45000</v>
      </c>
    </row>
    <row r="417" spans="1:8" ht="186.75">
      <c r="A417" s="10" t="s">
        <v>964</v>
      </c>
      <c r="B417" s="28" t="s">
        <v>988</v>
      </c>
      <c r="C417" s="10" t="s">
        <v>74</v>
      </c>
      <c r="D417" s="10"/>
      <c r="E417" s="10"/>
      <c r="F417" s="176">
        <f aca="true" t="shared" si="79" ref="F417:H420">F418</f>
        <v>35000</v>
      </c>
      <c r="G417" s="176">
        <f t="shared" si="79"/>
        <v>35000</v>
      </c>
      <c r="H417" s="176">
        <f t="shared" si="79"/>
        <v>45000</v>
      </c>
    </row>
    <row r="418" spans="1:8" ht="46.5">
      <c r="A418" s="10" t="s">
        <v>965</v>
      </c>
      <c r="B418" s="126" t="s">
        <v>867</v>
      </c>
      <c r="C418" s="10" t="s">
        <v>74</v>
      </c>
      <c r="D418" s="10" t="s">
        <v>141</v>
      </c>
      <c r="E418" s="10"/>
      <c r="F418" s="176">
        <f t="shared" si="79"/>
        <v>35000</v>
      </c>
      <c r="G418" s="176">
        <f t="shared" si="79"/>
        <v>35000</v>
      </c>
      <c r="H418" s="176">
        <f t="shared" si="79"/>
        <v>45000</v>
      </c>
    </row>
    <row r="419" spans="1:8" ht="30.75">
      <c r="A419" s="10" t="s">
        <v>966</v>
      </c>
      <c r="B419" s="126" t="s">
        <v>362</v>
      </c>
      <c r="C419" s="10" t="s">
        <v>74</v>
      </c>
      <c r="D419" s="10" t="s">
        <v>667</v>
      </c>
      <c r="E419" s="10"/>
      <c r="F419" s="176">
        <f t="shared" si="79"/>
        <v>35000</v>
      </c>
      <c r="G419" s="176">
        <f t="shared" si="79"/>
        <v>35000</v>
      </c>
      <c r="H419" s="176">
        <f t="shared" si="79"/>
        <v>45000</v>
      </c>
    </row>
    <row r="420" spans="1:8" ht="15">
      <c r="A420" s="10" t="s">
        <v>967</v>
      </c>
      <c r="B420" s="145" t="s">
        <v>665</v>
      </c>
      <c r="C420" s="10" t="s">
        <v>74</v>
      </c>
      <c r="D420" s="10" t="s">
        <v>667</v>
      </c>
      <c r="E420" s="10" t="s">
        <v>9</v>
      </c>
      <c r="F420" s="176">
        <f t="shared" si="79"/>
        <v>35000</v>
      </c>
      <c r="G420" s="176">
        <f t="shared" si="79"/>
        <v>35000</v>
      </c>
      <c r="H420" s="176">
        <f t="shared" si="79"/>
        <v>45000</v>
      </c>
    </row>
    <row r="421" spans="1:8" ht="15">
      <c r="A421" s="10" t="s">
        <v>528</v>
      </c>
      <c r="B421" s="28" t="s">
        <v>159</v>
      </c>
      <c r="C421" s="10" t="s">
        <v>74</v>
      </c>
      <c r="D421" s="10" t="s">
        <v>667</v>
      </c>
      <c r="E421" s="10" t="s">
        <v>562</v>
      </c>
      <c r="F421" s="14">
        <f>'№4 вед 2023-2025'!G90</f>
        <v>35000</v>
      </c>
      <c r="G421" s="14">
        <f>'№4 вед 2023-2025'!H90</f>
        <v>35000</v>
      </c>
      <c r="H421" s="14">
        <f>'№4 вед 2023-2025'!I90</f>
        <v>45000</v>
      </c>
    </row>
    <row r="422" spans="1:8" s="175" customFormat="1" ht="60" customHeight="1">
      <c r="A422" s="10" t="s">
        <v>221</v>
      </c>
      <c r="B422" s="177" t="s">
        <v>989</v>
      </c>
      <c r="C422" s="173" t="s">
        <v>926</v>
      </c>
      <c r="D422" s="173"/>
      <c r="E422" s="173"/>
      <c r="F422" s="174">
        <f>F423+F436</f>
        <v>4967742</v>
      </c>
      <c r="G422" s="174">
        <f>G423+G436</f>
        <v>3047822</v>
      </c>
      <c r="H422" s="174">
        <f>H423+H436</f>
        <v>2967742</v>
      </c>
    </row>
    <row r="423" spans="1:8" ht="108.75" customHeight="1">
      <c r="A423" s="10" t="s">
        <v>222</v>
      </c>
      <c r="B423" s="126" t="s">
        <v>990</v>
      </c>
      <c r="C423" s="10" t="s">
        <v>927</v>
      </c>
      <c r="D423" s="10"/>
      <c r="E423" s="10"/>
      <c r="F423" s="176">
        <f>F424+F428+F432</f>
        <v>4967742</v>
      </c>
      <c r="G423" s="176">
        <f>G424+G428+G432</f>
        <v>2967742</v>
      </c>
      <c r="H423" s="176">
        <f>H424+H428+H432</f>
        <v>2967742</v>
      </c>
    </row>
    <row r="424" spans="1:8" ht="62.25">
      <c r="A424" s="10" t="s">
        <v>223</v>
      </c>
      <c r="B424" s="126" t="s">
        <v>3</v>
      </c>
      <c r="C424" s="10" t="s">
        <v>927</v>
      </c>
      <c r="D424" s="10" t="s">
        <v>313</v>
      </c>
      <c r="E424" s="10"/>
      <c r="F424" s="176">
        <f aca="true" t="shared" si="80" ref="F424:H426">F425</f>
        <v>4779242</v>
      </c>
      <c r="G424" s="176">
        <f t="shared" si="80"/>
        <v>2779242</v>
      </c>
      <c r="H424" s="176">
        <f t="shared" si="80"/>
        <v>2779242</v>
      </c>
    </row>
    <row r="425" spans="1:8" ht="15">
      <c r="A425" s="10" t="s">
        <v>224</v>
      </c>
      <c r="B425" s="126" t="s">
        <v>4</v>
      </c>
      <c r="C425" s="10" t="s">
        <v>927</v>
      </c>
      <c r="D425" s="10" t="s">
        <v>322</v>
      </c>
      <c r="E425" s="10"/>
      <c r="F425" s="176">
        <f t="shared" si="80"/>
        <v>4779242</v>
      </c>
      <c r="G425" s="176">
        <f t="shared" si="80"/>
        <v>2779242</v>
      </c>
      <c r="H425" s="176">
        <f t="shared" si="80"/>
        <v>2779242</v>
      </c>
    </row>
    <row r="426" spans="1:8" ht="30.75">
      <c r="A426" s="10" t="s">
        <v>225</v>
      </c>
      <c r="B426" s="28" t="s">
        <v>584</v>
      </c>
      <c r="C426" s="10" t="s">
        <v>927</v>
      </c>
      <c r="D426" s="10" t="s">
        <v>322</v>
      </c>
      <c r="E426" s="10" t="s">
        <v>304</v>
      </c>
      <c r="F426" s="176">
        <f t="shared" si="80"/>
        <v>4779242</v>
      </c>
      <c r="G426" s="176">
        <f t="shared" si="80"/>
        <v>2779242</v>
      </c>
      <c r="H426" s="176">
        <f t="shared" si="80"/>
        <v>2779242</v>
      </c>
    </row>
    <row r="427" spans="1:8" ht="30.75">
      <c r="A427" s="10" t="s">
        <v>226</v>
      </c>
      <c r="B427" s="28" t="s">
        <v>1090</v>
      </c>
      <c r="C427" s="10" t="s">
        <v>927</v>
      </c>
      <c r="D427" s="10" t="s">
        <v>322</v>
      </c>
      <c r="E427" s="10" t="s">
        <v>1000</v>
      </c>
      <c r="F427" s="14">
        <f>'№4 вед 2023-2025'!G125</f>
        <v>4779242</v>
      </c>
      <c r="G427" s="14">
        <f>'№4 вед 2023-2025'!H125</f>
        <v>2779242</v>
      </c>
      <c r="H427" s="14">
        <f>'№4 вед 2023-2025'!I125</f>
        <v>2779242</v>
      </c>
    </row>
    <row r="428" spans="1:8" ht="46.5">
      <c r="A428" s="10" t="s">
        <v>227</v>
      </c>
      <c r="B428" s="126" t="s">
        <v>867</v>
      </c>
      <c r="C428" s="10" t="s">
        <v>927</v>
      </c>
      <c r="D428" s="10" t="s">
        <v>141</v>
      </c>
      <c r="E428" s="10"/>
      <c r="F428" s="176">
        <f aca="true" t="shared" si="81" ref="F428:H430">F429</f>
        <v>184000</v>
      </c>
      <c r="G428" s="176">
        <f t="shared" si="81"/>
        <v>184000</v>
      </c>
      <c r="H428" s="176">
        <f t="shared" si="81"/>
        <v>184000</v>
      </c>
    </row>
    <row r="429" spans="1:8" ht="30.75">
      <c r="A429" s="10" t="s">
        <v>228</v>
      </c>
      <c r="B429" s="126" t="s">
        <v>362</v>
      </c>
      <c r="C429" s="10" t="s">
        <v>927</v>
      </c>
      <c r="D429" s="10" t="s">
        <v>667</v>
      </c>
      <c r="E429" s="10"/>
      <c r="F429" s="176">
        <f t="shared" si="81"/>
        <v>184000</v>
      </c>
      <c r="G429" s="176">
        <f t="shared" si="81"/>
        <v>184000</v>
      </c>
      <c r="H429" s="176">
        <f t="shared" si="81"/>
        <v>184000</v>
      </c>
    </row>
    <row r="430" spans="1:8" ht="30.75">
      <c r="A430" s="10" t="s">
        <v>229</v>
      </c>
      <c r="B430" s="28" t="s">
        <v>584</v>
      </c>
      <c r="C430" s="10" t="s">
        <v>927</v>
      </c>
      <c r="D430" s="10" t="s">
        <v>667</v>
      </c>
      <c r="E430" s="10" t="s">
        <v>304</v>
      </c>
      <c r="F430" s="176">
        <f t="shared" si="81"/>
        <v>184000</v>
      </c>
      <c r="G430" s="176">
        <f t="shared" si="81"/>
        <v>184000</v>
      </c>
      <c r="H430" s="176">
        <f t="shared" si="81"/>
        <v>184000</v>
      </c>
    </row>
    <row r="431" spans="1:8" ht="30.75">
      <c r="A431" s="10" t="s">
        <v>230</v>
      </c>
      <c r="B431" s="28" t="s">
        <v>1090</v>
      </c>
      <c r="C431" s="10" t="s">
        <v>927</v>
      </c>
      <c r="D431" s="10" t="s">
        <v>667</v>
      </c>
      <c r="E431" s="10" t="s">
        <v>1000</v>
      </c>
      <c r="F431" s="14">
        <f>'№4 вед 2023-2025'!G127</f>
        <v>184000</v>
      </c>
      <c r="G431" s="14">
        <f>'№4 вед 2023-2025'!H127</f>
        <v>184000</v>
      </c>
      <c r="H431" s="14">
        <f>'№4 вед 2023-2025'!I127</f>
        <v>184000</v>
      </c>
    </row>
    <row r="432" spans="1:8" ht="15">
      <c r="A432" s="10" t="s">
        <v>1069</v>
      </c>
      <c r="B432" s="126" t="s">
        <v>30</v>
      </c>
      <c r="C432" s="10" t="s">
        <v>927</v>
      </c>
      <c r="D432" s="10" t="s">
        <v>29</v>
      </c>
      <c r="E432" s="10"/>
      <c r="F432" s="176">
        <f aca="true" t="shared" si="82" ref="F432:H434">F433</f>
        <v>4500</v>
      </c>
      <c r="G432" s="176">
        <f t="shared" si="82"/>
        <v>4500</v>
      </c>
      <c r="H432" s="176">
        <f t="shared" si="82"/>
        <v>4500</v>
      </c>
    </row>
    <row r="433" spans="1:8" ht="15">
      <c r="A433" s="10" t="s">
        <v>1211</v>
      </c>
      <c r="B433" s="126" t="s">
        <v>31</v>
      </c>
      <c r="C433" s="10" t="s">
        <v>927</v>
      </c>
      <c r="D433" s="10" t="s">
        <v>28</v>
      </c>
      <c r="E433" s="10"/>
      <c r="F433" s="176">
        <f t="shared" si="82"/>
        <v>4500</v>
      </c>
      <c r="G433" s="176">
        <f t="shared" si="82"/>
        <v>4500</v>
      </c>
      <c r="H433" s="176">
        <f t="shared" si="82"/>
        <v>4500</v>
      </c>
    </row>
    <row r="434" spans="1:8" ht="30.75">
      <c r="A434" s="10" t="s">
        <v>1212</v>
      </c>
      <c r="B434" s="28" t="s">
        <v>584</v>
      </c>
      <c r="C434" s="10" t="s">
        <v>927</v>
      </c>
      <c r="D434" s="10" t="s">
        <v>28</v>
      </c>
      <c r="E434" s="10" t="s">
        <v>304</v>
      </c>
      <c r="F434" s="176">
        <f t="shared" si="82"/>
        <v>4500</v>
      </c>
      <c r="G434" s="176">
        <f t="shared" si="82"/>
        <v>4500</v>
      </c>
      <c r="H434" s="176">
        <f t="shared" si="82"/>
        <v>4500</v>
      </c>
    </row>
    <row r="435" spans="1:8" ht="30.75">
      <c r="A435" s="10" t="s">
        <v>1213</v>
      </c>
      <c r="B435" s="28" t="s">
        <v>1090</v>
      </c>
      <c r="C435" s="10" t="s">
        <v>927</v>
      </c>
      <c r="D435" s="10" t="s">
        <v>28</v>
      </c>
      <c r="E435" s="10" t="s">
        <v>1000</v>
      </c>
      <c r="F435" s="14">
        <f>'№4 вед 2023-2025'!G129</f>
        <v>4500</v>
      </c>
      <c r="G435" s="14">
        <f>'№4 вед 2023-2025'!H129</f>
        <v>4500</v>
      </c>
      <c r="H435" s="14">
        <f>'№4 вед 2023-2025'!I129</f>
        <v>4500</v>
      </c>
    </row>
    <row r="436" spans="1:8" ht="104.25" customHeight="1">
      <c r="A436" s="10" t="s">
        <v>1214</v>
      </c>
      <c r="B436" s="126" t="s">
        <v>1020</v>
      </c>
      <c r="C436" s="10" t="s">
        <v>1021</v>
      </c>
      <c r="D436" s="10"/>
      <c r="E436" s="10"/>
      <c r="F436" s="176">
        <f>F437</f>
        <v>0</v>
      </c>
      <c r="G436" s="176">
        <f>G437</f>
        <v>80080</v>
      </c>
      <c r="H436" s="176">
        <f>H437</f>
        <v>0</v>
      </c>
    </row>
    <row r="437" spans="1:8" ht="30" customHeight="1">
      <c r="A437" s="10" t="s">
        <v>231</v>
      </c>
      <c r="B437" s="126" t="s">
        <v>867</v>
      </c>
      <c r="C437" s="10" t="s">
        <v>1021</v>
      </c>
      <c r="D437" s="10" t="s">
        <v>141</v>
      </c>
      <c r="E437" s="10"/>
      <c r="F437" s="176">
        <f aca="true" t="shared" si="83" ref="F437:H439">F438</f>
        <v>0</v>
      </c>
      <c r="G437" s="176">
        <f t="shared" si="83"/>
        <v>80080</v>
      </c>
      <c r="H437" s="176">
        <f t="shared" si="83"/>
        <v>0</v>
      </c>
    </row>
    <row r="438" spans="1:8" ht="30.75">
      <c r="A438" s="10" t="s">
        <v>232</v>
      </c>
      <c r="B438" s="126" t="s">
        <v>362</v>
      </c>
      <c r="C438" s="10" t="s">
        <v>1021</v>
      </c>
      <c r="D438" s="10" t="s">
        <v>667</v>
      </c>
      <c r="E438" s="10"/>
      <c r="F438" s="176">
        <f t="shared" si="83"/>
        <v>0</v>
      </c>
      <c r="G438" s="176">
        <f t="shared" si="83"/>
        <v>80080</v>
      </c>
      <c r="H438" s="176">
        <f t="shared" si="83"/>
        <v>0</v>
      </c>
    </row>
    <row r="439" spans="1:8" ht="16.5" customHeight="1">
      <c r="A439" s="10" t="s">
        <v>233</v>
      </c>
      <c r="B439" s="28" t="s">
        <v>584</v>
      </c>
      <c r="C439" s="10" t="s">
        <v>1021</v>
      </c>
      <c r="D439" s="10" t="s">
        <v>667</v>
      </c>
      <c r="E439" s="10" t="s">
        <v>304</v>
      </c>
      <c r="F439" s="176">
        <f t="shared" si="83"/>
        <v>0</v>
      </c>
      <c r="G439" s="176">
        <f t="shared" si="83"/>
        <v>80080</v>
      </c>
      <c r="H439" s="176">
        <f t="shared" si="83"/>
        <v>0</v>
      </c>
    </row>
    <row r="440" spans="1:8" ht="30.75">
      <c r="A440" s="10" t="s">
        <v>234</v>
      </c>
      <c r="B440" s="28" t="s">
        <v>1090</v>
      </c>
      <c r="C440" s="10" t="s">
        <v>1021</v>
      </c>
      <c r="D440" s="10" t="s">
        <v>667</v>
      </c>
      <c r="E440" s="10" t="s">
        <v>1000</v>
      </c>
      <c r="F440" s="14">
        <f>'№4 вед 2023-2025'!G132</f>
        <v>0</v>
      </c>
      <c r="G440" s="14">
        <f>'№4 вед 2023-2025'!H132</f>
        <v>80080</v>
      </c>
      <c r="H440" s="14">
        <f>'№4 вед 2023-2025'!I132</f>
        <v>0</v>
      </c>
    </row>
    <row r="441" spans="1:8" s="175" customFormat="1" ht="46.5">
      <c r="A441" s="10" t="s">
        <v>235</v>
      </c>
      <c r="B441" s="158" t="s">
        <v>138</v>
      </c>
      <c r="C441" s="173" t="s">
        <v>85</v>
      </c>
      <c r="D441" s="173"/>
      <c r="E441" s="173"/>
      <c r="F441" s="174">
        <f>F442</f>
        <v>1151400</v>
      </c>
      <c r="G441" s="174">
        <f>G442</f>
        <v>1151400</v>
      </c>
      <c r="H441" s="174">
        <f>H442</f>
        <v>1151400</v>
      </c>
    </row>
    <row r="442" spans="1:8" s="175" customFormat="1" ht="40.5" customHeight="1">
      <c r="A442" s="10" t="s">
        <v>1070</v>
      </c>
      <c r="B442" s="158" t="s">
        <v>513</v>
      </c>
      <c r="C442" s="173" t="s">
        <v>86</v>
      </c>
      <c r="D442" s="173"/>
      <c r="E442" s="173"/>
      <c r="F442" s="144">
        <f>F448+F443</f>
        <v>1151400</v>
      </c>
      <c r="G442" s="144">
        <f>G448+G443</f>
        <v>1151400</v>
      </c>
      <c r="H442" s="144">
        <f>H448+H443</f>
        <v>1151400</v>
      </c>
    </row>
    <row r="443" spans="1:8" ht="90" customHeight="1">
      <c r="A443" s="10" t="s">
        <v>236</v>
      </c>
      <c r="B443" s="126" t="s">
        <v>1278</v>
      </c>
      <c r="C443" s="127" t="s">
        <v>1257</v>
      </c>
      <c r="D443" s="10"/>
      <c r="E443" s="10"/>
      <c r="F443" s="176">
        <f aca="true" t="shared" si="84" ref="F443:H446">F444</f>
        <v>991400</v>
      </c>
      <c r="G443" s="176">
        <f t="shared" si="84"/>
        <v>991400</v>
      </c>
      <c r="H443" s="176">
        <f t="shared" si="84"/>
        <v>991400</v>
      </c>
    </row>
    <row r="444" spans="1:8" ht="15">
      <c r="A444" s="10" t="s">
        <v>237</v>
      </c>
      <c r="B444" s="126" t="s">
        <v>30</v>
      </c>
      <c r="C444" s="127" t="s">
        <v>1257</v>
      </c>
      <c r="D444" s="10" t="s">
        <v>29</v>
      </c>
      <c r="E444" s="10"/>
      <c r="F444" s="176">
        <f t="shared" si="84"/>
        <v>991400</v>
      </c>
      <c r="G444" s="176">
        <f t="shared" si="84"/>
        <v>991400</v>
      </c>
      <c r="H444" s="176">
        <f t="shared" si="84"/>
        <v>991400</v>
      </c>
    </row>
    <row r="445" spans="1:8" ht="46.5">
      <c r="A445" s="10" t="s">
        <v>371</v>
      </c>
      <c r="B445" s="152" t="s">
        <v>864</v>
      </c>
      <c r="C445" s="127" t="s">
        <v>1257</v>
      </c>
      <c r="D445" s="10" t="s">
        <v>643</v>
      </c>
      <c r="E445" s="10"/>
      <c r="F445" s="176">
        <f t="shared" si="84"/>
        <v>991400</v>
      </c>
      <c r="G445" s="176">
        <f t="shared" si="84"/>
        <v>991400</v>
      </c>
      <c r="H445" s="176">
        <f t="shared" si="84"/>
        <v>991400</v>
      </c>
    </row>
    <row r="446" spans="1:8" ht="15">
      <c r="A446" s="10" t="s">
        <v>372</v>
      </c>
      <c r="B446" s="145" t="s">
        <v>446</v>
      </c>
      <c r="C446" s="127" t="s">
        <v>1257</v>
      </c>
      <c r="D446" s="10" t="s">
        <v>643</v>
      </c>
      <c r="E446" s="10" t="s">
        <v>10</v>
      </c>
      <c r="F446" s="176">
        <f t="shared" si="84"/>
        <v>991400</v>
      </c>
      <c r="G446" s="176">
        <f t="shared" si="84"/>
        <v>991400</v>
      </c>
      <c r="H446" s="176">
        <f t="shared" si="84"/>
        <v>991400</v>
      </c>
    </row>
    <row r="447" spans="1:8" ht="15">
      <c r="A447" s="10" t="s">
        <v>373</v>
      </c>
      <c r="B447" s="153" t="s">
        <v>554</v>
      </c>
      <c r="C447" s="127" t="s">
        <v>1257</v>
      </c>
      <c r="D447" s="10" t="s">
        <v>643</v>
      </c>
      <c r="E447" s="10" t="s">
        <v>269</v>
      </c>
      <c r="F447" s="14">
        <f>'№4 вед 2023-2025'!G163</f>
        <v>991400</v>
      </c>
      <c r="G447" s="14">
        <f>'№4 вед 2023-2025'!H163</f>
        <v>991400</v>
      </c>
      <c r="H447" s="14">
        <f>'№4 вед 2023-2025'!I163</f>
        <v>991400</v>
      </c>
    </row>
    <row r="448" spans="1:8" ht="86.25" customHeight="1">
      <c r="A448" s="10" t="s">
        <v>968</v>
      </c>
      <c r="B448" s="126" t="s">
        <v>1277</v>
      </c>
      <c r="C448" s="127" t="s">
        <v>1276</v>
      </c>
      <c r="D448" s="10"/>
      <c r="E448" s="10"/>
      <c r="F448" s="176">
        <f aca="true" t="shared" si="85" ref="F448:H451">F449</f>
        <v>160000</v>
      </c>
      <c r="G448" s="176">
        <f t="shared" si="85"/>
        <v>160000</v>
      </c>
      <c r="H448" s="176">
        <f t="shared" si="85"/>
        <v>160000</v>
      </c>
    </row>
    <row r="449" spans="1:8" ht="15">
      <c r="A449" s="10" t="s">
        <v>969</v>
      </c>
      <c r="B449" s="126" t="s">
        <v>30</v>
      </c>
      <c r="C449" s="127" t="s">
        <v>1276</v>
      </c>
      <c r="D449" s="10" t="s">
        <v>29</v>
      </c>
      <c r="E449" s="10"/>
      <c r="F449" s="176">
        <f t="shared" si="85"/>
        <v>160000</v>
      </c>
      <c r="G449" s="176">
        <f t="shared" si="85"/>
        <v>160000</v>
      </c>
      <c r="H449" s="176">
        <f t="shared" si="85"/>
        <v>160000</v>
      </c>
    </row>
    <row r="450" spans="1:8" ht="46.5">
      <c r="A450" s="10" t="s">
        <v>970</v>
      </c>
      <c r="B450" s="152" t="s">
        <v>864</v>
      </c>
      <c r="C450" s="127" t="s">
        <v>1276</v>
      </c>
      <c r="D450" s="10" t="s">
        <v>643</v>
      </c>
      <c r="E450" s="10"/>
      <c r="F450" s="176">
        <f t="shared" si="85"/>
        <v>160000</v>
      </c>
      <c r="G450" s="176">
        <f t="shared" si="85"/>
        <v>160000</v>
      </c>
      <c r="H450" s="176">
        <f t="shared" si="85"/>
        <v>160000</v>
      </c>
    </row>
    <row r="451" spans="1:8" ht="15">
      <c r="A451" s="10" t="s">
        <v>971</v>
      </c>
      <c r="B451" s="145" t="s">
        <v>446</v>
      </c>
      <c r="C451" s="127" t="s">
        <v>1276</v>
      </c>
      <c r="D451" s="10" t="s">
        <v>643</v>
      </c>
      <c r="E451" s="10" t="s">
        <v>10</v>
      </c>
      <c r="F451" s="176">
        <f t="shared" si="85"/>
        <v>160000</v>
      </c>
      <c r="G451" s="176">
        <f t="shared" si="85"/>
        <v>160000</v>
      </c>
      <c r="H451" s="176">
        <f t="shared" si="85"/>
        <v>160000</v>
      </c>
    </row>
    <row r="452" spans="1:8" ht="15">
      <c r="A452" s="10" t="s">
        <v>1132</v>
      </c>
      <c r="B452" s="153" t="s">
        <v>554</v>
      </c>
      <c r="C452" s="127" t="s">
        <v>1276</v>
      </c>
      <c r="D452" s="10" t="s">
        <v>643</v>
      </c>
      <c r="E452" s="10" t="s">
        <v>269</v>
      </c>
      <c r="F452" s="14">
        <f>'№4 вед 2023-2025'!G166</f>
        <v>160000</v>
      </c>
      <c r="G452" s="14">
        <f>'№4 вед 2023-2025'!H166</f>
        <v>160000</v>
      </c>
      <c r="H452" s="14">
        <f>'№4 вед 2023-2025'!I166</f>
        <v>160000</v>
      </c>
    </row>
    <row r="453" spans="1:8" s="175" customFormat="1" ht="30.75">
      <c r="A453" s="10" t="s">
        <v>1133</v>
      </c>
      <c r="B453" s="155" t="s">
        <v>45</v>
      </c>
      <c r="C453" s="173" t="s">
        <v>80</v>
      </c>
      <c r="D453" s="173"/>
      <c r="E453" s="173"/>
      <c r="F453" s="174">
        <f>F454+F465</f>
        <v>25498500</v>
      </c>
      <c r="G453" s="174">
        <f>G454+G465</f>
        <v>22998500</v>
      </c>
      <c r="H453" s="174">
        <f>H454+H465</f>
        <v>22998500</v>
      </c>
    </row>
    <row r="454" spans="1:8" s="175" customFormat="1" ht="30.75">
      <c r="A454" s="10" t="s">
        <v>238</v>
      </c>
      <c r="B454" s="177" t="s">
        <v>136</v>
      </c>
      <c r="C454" s="173" t="s">
        <v>81</v>
      </c>
      <c r="D454" s="173"/>
      <c r="E454" s="173"/>
      <c r="F454" s="174">
        <f>F455+F460</f>
        <v>25473500</v>
      </c>
      <c r="G454" s="174">
        <f>G455+G460</f>
        <v>22973500</v>
      </c>
      <c r="H454" s="174">
        <f>H455+H460</f>
        <v>22973500</v>
      </c>
    </row>
    <row r="455" spans="1:8" ht="104.25" customHeight="1">
      <c r="A455" s="10" t="s">
        <v>239</v>
      </c>
      <c r="B455" s="128" t="s">
        <v>1088</v>
      </c>
      <c r="C455" s="127" t="s">
        <v>82</v>
      </c>
      <c r="D455" s="10"/>
      <c r="E455" s="10"/>
      <c r="F455" s="176">
        <f aca="true" t="shared" si="86" ref="F455:H458">F456</f>
        <v>3299000</v>
      </c>
      <c r="G455" s="176">
        <f t="shared" si="86"/>
        <v>3299000</v>
      </c>
      <c r="H455" s="176">
        <f t="shared" si="86"/>
        <v>3299000</v>
      </c>
    </row>
    <row r="456" spans="1:8" ht="15">
      <c r="A456" s="10" t="s">
        <v>240</v>
      </c>
      <c r="B456" s="126" t="s">
        <v>30</v>
      </c>
      <c r="C456" s="127" t="s">
        <v>82</v>
      </c>
      <c r="D456" s="10" t="s">
        <v>29</v>
      </c>
      <c r="E456" s="10"/>
      <c r="F456" s="176">
        <f t="shared" si="86"/>
        <v>3299000</v>
      </c>
      <c r="G456" s="176">
        <f t="shared" si="86"/>
        <v>3299000</v>
      </c>
      <c r="H456" s="176">
        <f t="shared" si="86"/>
        <v>3299000</v>
      </c>
    </row>
    <row r="457" spans="1:8" ht="46.5">
      <c r="A457" s="10" t="s">
        <v>241</v>
      </c>
      <c r="B457" s="152" t="s">
        <v>864</v>
      </c>
      <c r="C457" s="127" t="s">
        <v>82</v>
      </c>
      <c r="D457" s="10" t="s">
        <v>643</v>
      </c>
      <c r="E457" s="10"/>
      <c r="F457" s="176">
        <f t="shared" si="86"/>
        <v>3299000</v>
      </c>
      <c r="G457" s="176">
        <f t="shared" si="86"/>
        <v>3299000</v>
      </c>
      <c r="H457" s="176">
        <f t="shared" si="86"/>
        <v>3299000</v>
      </c>
    </row>
    <row r="458" spans="1:8" ht="15">
      <c r="A458" s="10" t="s">
        <v>1134</v>
      </c>
      <c r="B458" s="145" t="s">
        <v>446</v>
      </c>
      <c r="C458" s="127" t="s">
        <v>82</v>
      </c>
      <c r="D458" s="10" t="s">
        <v>643</v>
      </c>
      <c r="E458" s="10" t="s">
        <v>10</v>
      </c>
      <c r="F458" s="176">
        <f t="shared" si="86"/>
        <v>3299000</v>
      </c>
      <c r="G458" s="176">
        <f t="shared" si="86"/>
        <v>3299000</v>
      </c>
      <c r="H458" s="176">
        <f t="shared" si="86"/>
        <v>3299000</v>
      </c>
    </row>
    <row r="459" spans="1:8" ht="15">
      <c r="A459" s="10" t="s">
        <v>1135</v>
      </c>
      <c r="B459" s="145" t="s">
        <v>733</v>
      </c>
      <c r="C459" s="127" t="s">
        <v>82</v>
      </c>
      <c r="D459" s="10" t="s">
        <v>643</v>
      </c>
      <c r="E459" s="10" t="s">
        <v>268</v>
      </c>
      <c r="F459" s="14">
        <f>'№4 вед 2023-2025'!G147</f>
        <v>3299000</v>
      </c>
      <c r="G459" s="14">
        <f>'№4 вед 2023-2025'!H147</f>
        <v>3299000</v>
      </c>
      <c r="H459" s="14">
        <f>'№4 вед 2023-2025'!I147</f>
        <v>3299000</v>
      </c>
    </row>
    <row r="460" spans="1:8" ht="119.25" customHeight="1">
      <c r="A460" s="10" t="s">
        <v>1136</v>
      </c>
      <c r="B460" s="128" t="s">
        <v>1089</v>
      </c>
      <c r="C460" s="127" t="s">
        <v>83</v>
      </c>
      <c r="D460" s="10"/>
      <c r="E460" s="10"/>
      <c r="F460" s="176">
        <f aca="true" t="shared" si="87" ref="F460:H463">F461</f>
        <v>22174500</v>
      </c>
      <c r="G460" s="176">
        <f t="shared" si="87"/>
        <v>19674500</v>
      </c>
      <c r="H460" s="176">
        <f t="shared" si="87"/>
        <v>19674500</v>
      </c>
    </row>
    <row r="461" spans="1:8" ht="15">
      <c r="A461" s="10" t="s">
        <v>1071</v>
      </c>
      <c r="B461" s="126" t="s">
        <v>30</v>
      </c>
      <c r="C461" s="127" t="s">
        <v>83</v>
      </c>
      <c r="D461" s="10" t="s">
        <v>29</v>
      </c>
      <c r="E461" s="10"/>
      <c r="F461" s="176">
        <f t="shared" si="87"/>
        <v>22174500</v>
      </c>
      <c r="G461" s="176">
        <f t="shared" si="87"/>
        <v>19674500</v>
      </c>
      <c r="H461" s="176">
        <f t="shared" si="87"/>
        <v>19674500</v>
      </c>
    </row>
    <row r="462" spans="1:8" ht="46.5">
      <c r="A462" s="10" t="s">
        <v>1072</v>
      </c>
      <c r="B462" s="152" t="s">
        <v>864</v>
      </c>
      <c r="C462" s="127" t="s">
        <v>83</v>
      </c>
      <c r="D462" s="10" t="s">
        <v>643</v>
      </c>
      <c r="E462" s="10"/>
      <c r="F462" s="176">
        <f t="shared" si="87"/>
        <v>22174500</v>
      </c>
      <c r="G462" s="176">
        <f t="shared" si="87"/>
        <v>19674500</v>
      </c>
      <c r="H462" s="176">
        <f t="shared" si="87"/>
        <v>19674500</v>
      </c>
    </row>
    <row r="463" spans="1:8" ht="15">
      <c r="A463" s="10" t="s">
        <v>1073</v>
      </c>
      <c r="B463" s="145" t="s">
        <v>446</v>
      </c>
      <c r="C463" s="127" t="s">
        <v>83</v>
      </c>
      <c r="D463" s="10" t="s">
        <v>643</v>
      </c>
      <c r="E463" s="10" t="s">
        <v>10</v>
      </c>
      <c r="F463" s="176">
        <f t="shared" si="87"/>
        <v>22174500</v>
      </c>
      <c r="G463" s="176">
        <f t="shared" si="87"/>
        <v>19674500</v>
      </c>
      <c r="H463" s="176">
        <f t="shared" si="87"/>
        <v>19674500</v>
      </c>
    </row>
    <row r="464" spans="1:8" ht="15">
      <c r="A464" s="10" t="s">
        <v>1409</v>
      </c>
      <c r="B464" s="145" t="s">
        <v>733</v>
      </c>
      <c r="C464" s="127" t="s">
        <v>83</v>
      </c>
      <c r="D464" s="10" t="s">
        <v>643</v>
      </c>
      <c r="E464" s="10" t="s">
        <v>268</v>
      </c>
      <c r="F464" s="14">
        <f>'№4 вед 2023-2025'!G150</f>
        <v>22174500</v>
      </c>
      <c r="G464" s="14">
        <f>'№4 вед 2023-2025'!H150</f>
        <v>19674500</v>
      </c>
      <c r="H464" s="14">
        <f>'№4 вед 2023-2025'!I150</f>
        <v>19674500</v>
      </c>
    </row>
    <row r="465" spans="1:8" s="175" customFormat="1" ht="30.75">
      <c r="A465" s="10" t="s">
        <v>1410</v>
      </c>
      <c r="B465" s="155" t="s">
        <v>545</v>
      </c>
      <c r="C465" s="143" t="s">
        <v>869</v>
      </c>
      <c r="D465" s="173"/>
      <c r="E465" s="173"/>
      <c r="F465" s="144">
        <f>F466+F471</f>
        <v>25000</v>
      </c>
      <c r="G465" s="144">
        <f>G466+G471</f>
        <v>25000</v>
      </c>
      <c r="H465" s="144">
        <f>H466+H471</f>
        <v>25000</v>
      </c>
    </row>
    <row r="466" spans="1:8" ht="76.5" customHeight="1">
      <c r="A466" s="10" t="s">
        <v>1411</v>
      </c>
      <c r="B466" s="126" t="s">
        <v>510</v>
      </c>
      <c r="C466" s="127" t="s">
        <v>870</v>
      </c>
      <c r="D466" s="10"/>
      <c r="E466" s="10"/>
      <c r="F466" s="176">
        <f>F467</f>
        <v>18000</v>
      </c>
      <c r="G466" s="176">
        <f>G467</f>
        <v>18000</v>
      </c>
      <c r="H466" s="176">
        <f>H467</f>
        <v>18000</v>
      </c>
    </row>
    <row r="467" spans="1:8" ht="46.5">
      <c r="A467" s="10" t="s">
        <v>1412</v>
      </c>
      <c r="B467" s="126" t="s">
        <v>867</v>
      </c>
      <c r="C467" s="127" t="s">
        <v>870</v>
      </c>
      <c r="D467" s="10" t="s">
        <v>582</v>
      </c>
      <c r="E467" s="10"/>
      <c r="F467" s="176">
        <f aca="true" t="shared" si="88" ref="F467:H469">F468</f>
        <v>18000</v>
      </c>
      <c r="G467" s="176">
        <f t="shared" si="88"/>
        <v>18000</v>
      </c>
      <c r="H467" s="176">
        <f t="shared" si="88"/>
        <v>18000</v>
      </c>
    </row>
    <row r="468" spans="1:8" ht="30.75">
      <c r="A468" s="10" t="s">
        <v>1413</v>
      </c>
      <c r="B468" s="126" t="s">
        <v>362</v>
      </c>
      <c r="C468" s="127" t="s">
        <v>870</v>
      </c>
      <c r="D468" s="10" t="s">
        <v>583</v>
      </c>
      <c r="E468" s="10"/>
      <c r="F468" s="176">
        <f t="shared" si="88"/>
        <v>18000</v>
      </c>
      <c r="G468" s="176">
        <f t="shared" si="88"/>
        <v>18000</v>
      </c>
      <c r="H468" s="176">
        <f t="shared" si="88"/>
        <v>18000</v>
      </c>
    </row>
    <row r="469" spans="1:8" ht="15">
      <c r="A469" s="10" t="s">
        <v>1414</v>
      </c>
      <c r="B469" s="126" t="s">
        <v>425</v>
      </c>
      <c r="C469" s="127" t="s">
        <v>870</v>
      </c>
      <c r="D469" s="10" t="s">
        <v>583</v>
      </c>
      <c r="E469" s="10" t="s">
        <v>12</v>
      </c>
      <c r="F469" s="176">
        <f t="shared" si="88"/>
        <v>18000</v>
      </c>
      <c r="G469" s="176">
        <f t="shared" si="88"/>
        <v>18000</v>
      </c>
      <c r="H469" s="176">
        <f t="shared" si="88"/>
        <v>18000</v>
      </c>
    </row>
    <row r="470" spans="1:8" ht="15">
      <c r="A470" s="10" t="s">
        <v>1415</v>
      </c>
      <c r="B470" s="126" t="s">
        <v>292</v>
      </c>
      <c r="C470" s="127" t="s">
        <v>870</v>
      </c>
      <c r="D470" s="10" t="s">
        <v>583</v>
      </c>
      <c r="E470" s="10" t="s">
        <v>273</v>
      </c>
      <c r="F470" s="14">
        <f>'№4 вед 2023-2025'!G371</f>
        <v>18000</v>
      </c>
      <c r="G470" s="14">
        <f>'№4 вед 2023-2025'!H371</f>
        <v>18000</v>
      </c>
      <c r="H470" s="14">
        <f>'№4 вед 2023-2025'!I371</f>
        <v>18000</v>
      </c>
    </row>
    <row r="471" spans="1:8" ht="78.75" customHeight="1">
      <c r="A471" s="10" t="s">
        <v>1416</v>
      </c>
      <c r="B471" s="126" t="s">
        <v>511</v>
      </c>
      <c r="C471" s="127" t="s">
        <v>871</v>
      </c>
      <c r="D471" s="10"/>
      <c r="E471" s="10"/>
      <c r="F471" s="176">
        <f>F472</f>
        <v>7000</v>
      </c>
      <c r="G471" s="176">
        <f>G472</f>
        <v>7000</v>
      </c>
      <c r="H471" s="176">
        <f>H472</f>
        <v>7000</v>
      </c>
    </row>
    <row r="472" spans="1:8" ht="46.5">
      <c r="A472" s="10" t="s">
        <v>1417</v>
      </c>
      <c r="B472" s="126" t="s">
        <v>867</v>
      </c>
      <c r="C472" s="127" t="s">
        <v>871</v>
      </c>
      <c r="D472" s="10" t="s">
        <v>582</v>
      </c>
      <c r="E472" s="10"/>
      <c r="F472" s="176">
        <f aca="true" t="shared" si="89" ref="F472:H474">F473</f>
        <v>7000</v>
      </c>
      <c r="G472" s="176">
        <f t="shared" si="89"/>
        <v>7000</v>
      </c>
      <c r="H472" s="176">
        <f t="shared" si="89"/>
        <v>7000</v>
      </c>
    </row>
    <row r="473" spans="1:8" ht="30.75">
      <c r="A473" s="10" t="s">
        <v>1418</v>
      </c>
      <c r="B473" s="126" t="s">
        <v>362</v>
      </c>
      <c r="C473" s="127" t="s">
        <v>871</v>
      </c>
      <c r="D473" s="10" t="s">
        <v>583</v>
      </c>
      <c r="E473" s="10"/>
      <c r="F473" s="176">
        <f t="shared" si="89"/>
        <v>7000</v>
      </c>
      <c r="G473" s="176">
        <f t="shared" si="89"/>
        <v>7000</v>
      </c>
      <c r="H473" s="176">
        <f t="shared" si="89"/>
        <v>7000</v>
      </c>
    </row>
    <row r="474" spans="1:8" ht="15">
      <c r="A474" s="10" t="s">
        <v>1419</v>
      </c>
      <c r="B474" s="126" t="s">
        <v>425</v>
      </c>
      <c r="C474" s="127" t="s">
        <v>871</v>
      </c>
      <c r="D474" s="10" t="s">
        <v>583</v>
      </c>
      <c r="E474" s="10" t="s">
        <v>12</v>
      </c>
      <c r="F474" s="176">
        <f t="shared" si="89"/>
        <v>7000</v>
      </c>
      <c r="G474" s="176">
        <f t="shared" si="89"/>
        <v>7000</v>
      </c>
      <c r="H474" s="176">
        <f t="shared" si="89"/>
        <v>7000</v>
      </c>
    </row>
    <row r="475" spans="1:8" ht="15">
      <c r="A475" s="10" t="s">
        <v>1420</v>
      </c>
      <c r="B475" s="126" t="s">
        <v>292</v>
      </c>
      <c r="C475" s="127" t="s">
        <v>871</v>
      </c>
      <c r="D475" s="10" t="s">
        <v>583</v>
      </c>
      <c r="E475" s="10" t="s">
        <v>273</v>
      </c>
      <c r="F475" s="14">
        <f>'№4 вед 2023-2025'!G374</f>
        <v>7000</v>
      </c>
      <c r="G475" s="14">
        <f>'№4 вед 2023-2025'!H374</f>
        <v>7000</v>
      </c>
      <c r="H475" s="14">
        <f>'№4 вед 2023-2025'!I374</f>
        <v>7000</v>
      </c>
    </row>
    <row r="476" spans="1:8" s="175" customFormat="1" ht="30.75">
      <c r="A476" s="10" t="s">
        <v>1421</v>
      </c>
      <c r="B476" s="177" t="s">
        <v>24</v>
      </c>
      <c r="C476" s="173" t="s">
        <v>63</v>
      </c>
      <c r="D476" s="173"/>
      <c r="E476" s="173"/>
      <c r="F476" s="174">
        <f>F477+F588</f>
        <v>51119107.64</v>
      </c>
      <c r="G476" s="174">
        <f>G477+G588</f>
        <v>31715107.64</v>
      </c>
      <c r="H476" s="174">
        <f>H477+H588</f>
        <v>30209307.64</v>
      </c>
    </row>
    <row r="477" spans="1:8" ht="15">
      <c r="A477" s="10" t="s">
        <v>374</v>
      </c>
      <c r="B477" s="28" t="s">
        <v>703</v>
      </c>
      <c r="C477" s="127" t="s">
        <v>64</v>
      </c>
      <c r="D477" s="10"/>
      <c r="E477" s="10"/>
      <c r="F477" s="176">
        <f>F501+F524+F540+F519+F563+F492+F558+F545+F573+F487+F578+F478+F568+F583+F510</f>
        <v>50106107.64</v>
      </c>
      <c r="G477" s="176">
        <f>G501+G524+G540+G519+G563+G492+G558+G545+G573+G487+G578+G478+G568+G583+G510</f>
        <v>30655907.64</v>
      </c>
      <c r="H477" s="176">
        <f>H501+H524+H540+H519+H563+H492+H558+H545+H573+H487+H578+H478+H568+H583+H510</f>
        <v>30154507.64</v>
      </c>
    </row>
    <row r="478" spans="1:8" ht="78.75" customHeight="1">
      <c r="A478" s="10" t="s">
        <v>242</v>
      </c>
      <c r="B478" s="128" t="s">
        <v>1027</v>
      </c>
      <c r="C478" s="147" t="s">
        <v>1026</v>
      </c>
      <c r="D478" s="10"/>
      <c r="E478" s="10"/>
      <c r="F478" s="176">
        <f>F479+F483</f>
        <v>871300</v>
      </c>
      <c r="G478" s="176">
        <f>G479+G483</f>
        <v>871300</v>
      </c>
      <c r="H478" s="176">
        <f>H479+H483</f>
        <v>871300</v>
      </c>
    </row>
    <row r="479" spans="1:8" ht="62.25">
      <c r="A479" s="10" t="s">
        <v>243</v>
      </c>
      <c r="B479" s="126" t="s">
        <v>3</v>
      </c>
      <c r="C479" s="147" t="s">
        <v>1026</v>
      </c>
      <c r="D479" s="10" t="s">
        <v>313</v>
      </c>
      <c r="E479" s="10"/>
      <c r="F479" s="176">
        <f aca="true" t="shared" si="90" ref="F479:H481">F480</f>
        <v>801400</v>
      </c>
      <c r="G479" s="176">
        <f t="shared" si="90"/>
        <v>801400</v>
      </c>
      <c r="H479" s="176">
        <f t="shared" si="90"/>
        <v>801400</v>
      </c>
    </row>
    <row r="480" spans="1:8" ht="30.75">
      <c r="A480" s="10" t="s">
        <v>419</v>
      </c>
      <c r="B480" s="126" t="s">
        <v>27</v>
      </c>
      <c r="C480" s="147" t="s">
        <v>1026</v>
      </c>
      <c r="D480" s="10" t="s">
        <v>330</v>
      </c>
      <c r="E480" s="10"/>
      <c r="F480" s="176">
        <f t="shared" si="90"/>
        <v>801400</v>
      </c>
      <c r="G480" s="176">
        <f t="shared" si="90"/>
        <v>801400</v>
      </c>
      <c r="H480" s="176">
        <f t="shared" si="90"/>
        <v>801400</v>
      </c>
    </row>
    <row r="481" spans="1:8" ht="15">
      <c r="A481" s="10" t="s">
        <v>420</v>
      </c>
      <c r="B481" s="145" t="s">
        <v>293</v>
      </c>
      <c r="C481" s="147" t="s">
        <v>1026</v>
      </c>
      <c r="D481" s="10" t="s">
        <v>330</v>
      </c>
      <c r="E481" s="10" t="s">
        <v>14</v>
      </c>
      <c r="F481" s="176">
        <f t="shared" si="90"/>
        <v>801400</v>
      </c>
      <c r="G481" s="176">
        <f t="shared" si="90"/>
        <v>801400</v>
      </c>
      <c r="H481" s="176">
        <f t="shared" si="90"/>
        <v>801400</v>
      </c>
    </row>
    <row r="482" spans="1:8" ht="15">
      <c r="A482" s="10" t="s">
        <v>421</v>
      </c>
      <c r="B482" s="154" t="s">
        <v>341</v>
      </c>
      <c r="C482" s="147" t="s">
        <v>1026</v>
      </c>
      <c r="D482" s="10" t="s">
        <v>330</v>
      </c>
      <c r="E482" s="10" t="s">
        <v>7</v>
      </c>
      <c r="F482" s="124">
        <f>'№4 вед 2023-2025'!G203</f>
        <v>801400</v>
      </c>
      <c r="G482" s="124">
        <f>'№4 вед 2023-2025'!H203</f>
        <v>801400</v>
      </c>
      <c r="H482" s="124">
        <f>'№4 вед 2023-2025'!I203</f>
        <v>801400</v>
      </c>
    </row>
    <row r="483" spans="1:8" ht="46.5">
      <c r="A483" s="10" t="s">
        <v>422</v>
      </c>
      <c r="B483" s="126" t="s">
        <v>867</v>
      </c>
      <c r="C483" s="147" t="s">
        <v>1026</v>
      </c>
      <c r="D483" s="10" t="s">
        <v>141</v>
      </c>
      <c r="E483" s="10"/>
      <c r="F483" s="176">
        <f aca="true" t="shared" si="91" ref="F483:H485">F484</f>
        <v>69900</v>
      </c>
      <c r="G483" s="176">
        <f t="shared" si="91"/>
        <v>69900</v>
      </c>
      <c r="H483" s="176">
        <f t="shared" si="91"/>
        <v>69900</v>
      </c>
    </row>
    <row r="484" spans="1:8" ht="30.75">
      <c r="A484" s="10" t="s">
        <v>423</v>
      </c>
      <c r="B484" s="126" t="s">
        <v>362</v>
      </c>
      <c r="C484" s="147" t="s">
        <v>1026</v>
      </c>
      <c r="D484" s="10" t="s">
        <v>667</v>
      </c>
      <c r="E484" s="10"/>
      <c r="F484" s="176">
        <f t="shared" si="91"/>
        <v>69900</v>
      </c>
      <c r="G484" s="176">
        <f t="shared" si="91"/>
        <v>69900</v>
      </c>
      <c r="H484" s="176">
        <f t="shared" si="91"/>
        <v>69900</v>
      </c>
    </row>
    <row r="485" spans="1:8" ht="15">
      <c r="A485" s="10" t="s">
        <v>244</v>
      </c>
      <c r="B485" s="145" t="s">
        <v>293</v>
      </c>
      <c r="C485" s="147" t="s">
        <v>1026</v>
      </c>
      <c r="D485" s="10" t="s">
        <v>667</v>
      </c>
      <c r="E485" s="10" t="s">
        <v>14</v>
      </c>
      <c r="F485" s="176">
        <f t="shared" si="91"/>
        <v>69900</v>
      </c>
      <c r="G485" s="176">
        <f t="shared" si="91"/>
        <v>69900</v>
      </c>
      <c r="H485" s="176">
        <f t="shared" si="91"/>
        <v>69900</v>
      </c>
    </row>
    <row r="486" spans="1:8" ht="15">
      <c r="A486" s="10" t="s">
        <v>245</v>
      </c>
      <c r="B486" s="154" t="s">
        <v>341</v>
      </c>
      <c r="C486" s="147" t="s">
        <v>1026</v>
      </c>
      <c r="D486" s="10" t="s">
        <v>667</v>
      </c>
      <c r="E486" s="10" t="s">
        <v>7</v>
      </c>
      <c r="F486" s="124">
        <f>'№4 вед 2023-2025'!G205</f>
        <v>69900</v>
      </c>
      <c r="G486" s="124">
        <f>'№4 вед 2023-2025'!H205</f>
        <v>69900</v>
      </c>
      <c r="H486" s="124">
        <f>'№4 вед 2023-2025'!I205</f>
        <v>69900</v>
      </c>
    </row>
    <row r="487" spans="1:8" ht="78">
      <c r="A487" s="10" t="s">
        <v>246</v>
      </c>
      <c r="B487" s="28" t="s">
        <v>880</v>
      </c>
      <c r="C487" s="127" t="s">
        <v>881</v>
      </c>
      <c r="D487" s="127"/>
      <c r="E487" s="10"/>
      <c r="F487" s="176">
        <f aca="true" t="shared" si="92" ref="F487:H490">F488</f>
        <v>1600</v>
      </c>
      <c r="G487" s="176">
        <f t="shared" si="92"/>
        <v>1400</v>
      </c>
      <c r="H487" s="176">
        <f t="shared" si="92"/>
        <v>0</v>
      </c>
    </row>
    <row r="488" spans="1:8" ht="46.5">
      <c r="A488" s="10" t="s">
        <v>247</v>
      </c>
      <c r="B488" s="126" t="s">
        <v>867</v>
      </c>
      <c r="C488" s="127" t="s">
        <v>881</v>
      </c>
      <c r="D488" s="10" t="s">
        <v>141</v>
      </c>
      <c r="E488" s="10"/>
      <c r="F488" s="176">
        <f t="shared" si="92"/>
        <v>1600</v>
      </c>
      <c r="G488" s="176">
        <f t="shared" si="92"/>
        <v>1400</v>
      </c>
      <c r="H488" s="176">
        <f t="shared" si="92"/>
        <v>0</v>
      </c>
    </row>
    <row r="489" spans="1:8" ht="30.75">
      <c r="A489" s="10" t="s">
        <v>248</v>
      </c>
      <c r="B489" s="126" t="s">
        <v>362</v>
      </c>
      <c r="C489" s="127" t="s">
        <v>881</v>
      </c>
      <c r="D489" s="10" t="s">
        <v>667</v>
      </c>
      <c r="E489" s="10"/>
      <c r="F489" s="176">
        <f t="shared" si="92"/>
        <v>1600</v>
      </c>
      <c r="G489" s="176">
        <f t="shared" si="92"/>
        <v>1400</v>
      </c>
      <c r="H489" s="176">
        <f t="shared" si="92"/>
        <v>0</v>
      </c>
    </row>
    <row r="490" spans="1:8" ht="15">
      <c r="A490" s="10" t="s">
        <v>249</v>
      </c>
      <c r="B490" s="145" t="s">
        <v>665</v>
      </c>
      <c r="C490" s="127" t="s">
        <v>881</v>
      </c>
      <c r="D490" s="10" t="s">
        <v>667</v>
      </c>
      <c r="E490" s="10" t="s">
        <v>9</v>
      </c>
      <c r="F490" s="176">
        <f t="shared" si="92"/>
        <v>1600</v>
      </c>
      <c r="G490" s="176">
        <f t="shared" si="92"/>
        <v>1400</v>
      </c>
      <c r="H490" s="176">
        <f t="shared" si="92"/>
        <v>0</v>
      </c>
    </row>
    <row r="491" spans="1:8" ht="15">
      <c r="A491" s="10" t="s">
        <v>250</v>
      </c>
      <c r="B491" s="126" t="s">
        <v>878</v>
      </c>
      <c r="C491" s="127" t="s">
        <v>881</v>
      </c>
      <c r="D491" s="10" t="s">
        <v>667</v>
      </c>
      <c r="E491" s="10" t="s">
        <v>879</v>
      </c>
      <c r="F491" s="14">
        <f>'№4 вед 2023-2025'!G66</f>
        <v>1600</v>
      </c>
      <c r="G491" s="14">
        <f>'№4 вед 2023-2025'!H66</f>
        <v>1400</v>
      </c>
      <c r="H491" s="14">
        <f>'№4 вед 2023-2025'!I66</f>
        <v>0</v>
      </c>
    </row>
    <row r="492" spans="1:8" ht="84.75" customHeight="1">
      <c r="A492" s="10" t="s">
        <v>251</v>
      </c>
      <c r="B492" s="126" t="s">
        <v>764</v>
      </c>
      <c r="C492" s="127" t="s">
        <v>75</v>
      </c>
      <c r="D492" s="10"/>
      <c r="E492" s="10"/>
      <c r="F492" s="176">
        <f>F493+F497</f>
        <v>83500</v>
      </c>
      <c r="G492" s="176">
        <f>G493+G497</f>
        <v>83500</v>
      </c>
      <c r="H492" s="176">
        <f>H493+H497</f>
        <v>83500</v>
      </c>
    </row>
    <row r="493" spans="1:8" ht="62.25">
      <c r="A493" s="10" t="s">
        <v>252</v>
      </c>
      <c r="B493" s="126" t="s">
        <v>3</v>
      </c>
      <c r="C493" s="127" t="s">
        <v>75</v>
      </c>
      <c r="D493" s="10" t="s">
        <v>313</v>
      </c>
      <c r="E493" s="10"/>
      <c r="F493" s="176">
        <f aca="true" t="shared" si="93" ref="F493:H495">F494</f>
        <v>80100</v>
      </c>
      <c r="G493" s="176">
        <f t="shared" si="93"/>
        <v>80100</v>
      </c>
      <c r="H493" s="176">
        <f t="shared" si="93"/>
        <v>80100</v>
      </c>
    </row>
    <row r="494" spans="1:8" ht="30.75">
      <c r="A494" s="10" t="s">
        <v>375</v>
      </c>
      <c r="B494" s="126" t="s">
        <v>27</v>
      </c>
      <c r="C494" s="127" t="s">
        <v>75</v>
      </c>
      <c r="D494" s="10" t="s">
        <v>330</v>
      </c>
      <c r="E494" s="10"/>
      <c r="F494" s="176">
        <f t="shared" si="93"/>
        <v>80100</v>
      </c>
      <c r="G494" s="176">
        <f t="shared" si="93"/>
        <v>80100</v>
      </c>
      <c r="H494" s="176">
        <f t="shared" si="93"/>
        <v>80100</v>
      </c>
    </row>
    <row r="495" spans="1:8" ht="15">
      <c r="A495" s="10" t="s">
        <v>376</v>
      </c>
      <c r="B495" s="145" t="s">
        <v>665</v>
      </c>
      <c r="C495" s="127" t="s">
        <v>75</v>
      </c>
      <c r="D495" s="10" t="s">
        <v>330</v>
      </c>
      <c r="E495" s="10" t="s">
        <v>9</v>
      </c>
      <c r="F495" s="176">
        <f t="shared" si="93"/>
        <v>80100</v>
      </c>
      <c r="G495" s="176">
        <f t="shared" si="93"/>
        <v>80100</v>
      </c>
      <c r="H495" s="176">
        <f t="shared" si="93"/>
        <v>80100</v>
      </c>
    </row>
    <row r="496" spans="1:8" ht="15">
      <c r="A496" s="10" t="s">
        <v>972</v>
      </c>
      <c r="B496" s="28" t="s">
        <v>159</v>
      </c>
      <c r="C496" s="127" t="s">
        <v>75</v>
      </c>
      <c r="D496" s="10" t="s">
        <v>330</v>
      </c>
      <c r="E496" s="10" t="s">
        <v>562</v>
      </c>
      <c r="F496" s="14">
        <f>'№4 вед 2023-2025'!G95</f>
        <v>80100</v>
      </c>
      <c r="G496" s="14">
        <f>'№4 вед 2023-2025'!H95</f>
        <v>80100</v>
      </c>
      <c r="H496" s="14">
        <f>'№4 вед 2023-2025'!I95</f>
        <v>80100</v>
      </c>
    </row>
    <row r="497" spans="1:8" ht="46.5">
      <c r="A497" s="10" t="s">
        <v>973</v>
      </c>
      <c r="B497" s="126" t="s">
        <v>867</v>
      </c>
      <c r="C497" s="127" t="s">
        <v>75</v>
      </c>
      <c r="D497" s="10" t="s">
        <v>141</v>
      </c>
      <c r="E497" s="10"/>
      <c r="F497" s="176">
        <f aca="true" t="shared" si="94" ref="F497:H499">F498</f>
        <v>3400</v>
      </c>
      <c r="G497" s="176">
        <f t="shared" si="94"/>
        <v>3400</v>
      </c>
      <c r="H497" s="176">
        <f t="shared" si="94"/>
        <v>3400</v>
      </c>
    </row>
    <row r="498" spans="1:8" ht="30.75">
      <c r="A498" s="10" t="s">
        <v>974</v>
      </c>
      <c r="B498" s="126" t="s">
        <v>362</v>
      </c>
      <c r="C498" s="127" t="s">
        <v>75</v>
      </c>
      <c r="D498" s="10" t="s">
        <v>667</v>
      </c>
      <c r="E498" s="10"/>
      <c r="F498" s="176">
        <f t="shared" si="94"/>
        <v>3400</v>
      </c>
      <c r="G498" s="176">
        <f t="shared" si="94"/>
        <v>3400</v>
      </c>
      <c r="H498" s="176">
        <f t="shared" si="94"/>
        <v>3400</v>
      </c>
    </row>
    <row r="499" spans="1:8" ht="15">
      <c r="A499" s="10" t="s">
        <v>975</v>
      </c>
      <c r="B499" s="145" t="s">
        <v>665</v>
      </c>
      <c r="C499" s="127" t="s">
        <v>75</v>
      </c>
      <c r="D499" s="10" t="s">
        <v>667</v>
      </c>
      <c r="E499" s="10" t="s">
        <v>9</v>
      </c>
      <c r="F499" s="176">
        <f t="shared" si="94"/>
        <v>3400</v>
      </c>
      <c r="G499" s="176">
        <f t="shared" si="94"/>
        <v>3400</v>
      </c>
      <c r="H499" s="176">
        <f t="shared" si="94"/>
        <v>3400</v>
      </c>
    </row>
    <row r="500" spans="1:8" ht="15">
      <c r="A500" s="10" t="s">
        <v>976</v>
      </c>
      <c r="B500" s="28" t="s">
        <v>159</v>
      </c>
      <c r="C500" s="127" t="s">
        <v>75</v>
      </c>
      <c r="D500" s="10" t="s">
        <v>667</v>
      </c>
      <c r="E500" s="10" t="s">
        <v>562</v>
      </c>
      <c r="F500" s="14">
        <f>'№4 вед 2023-2025'!G97</f>
        <v>3400</v>
      </c>
      <c r="G500" s="14">
        <f>'№4 вед 2023-2025'!H97</f>
        <v>3400</v>
      </c>
      <c r="H500" s="14">
        <f>'№4 вед 2023-2025'!I97</f>
        <v>3400</v>
      </c>
    </row>
    <row r="501" spans="1:8" ht="78">
      <c r="A501" s="10" t="s">
        <v>977</v>
      </c>
      <c r="B501" s="146" t="s">
        <v>763</v>
      </c>
      <c r="C501" s="147" t="s">
        <v>65</v>
      </c>
      <c r="D501" s="10"/>
      <c r="E501" s="10"/>
      <c r="F501" s="176">
        <f>F502+F506</f>
        <v>866000</v>
      </c>
      <c r="G501" s="176">
        <f>G502+G506</f>
        <v>866000</v>
      </c>
      <c r="H501" s="176">
        <f>H502+H506</f>
        <v>866000</v>
      </c>
    </row>
    <row r="502" spans="1:8" ht="62.25">
      <c r="A502" s="10" t="s">
        <v>978</v>
      </c>
      <c r="B502" s="126" t="s">
        <v>3</v>
      </c>
      <c r="C502" s="147" t="s">
        <v>65</v>
      </c>
      <c r="D502" s="10" t="s">
        <v>313</v>
      </c>
      <c r="E502" s="10"/>
      <c r="F502" s="176">
        <f aca="true" t="shared" si="95" ref="F502:H504">F503</f>
        <v>801400</v>
      </c>
      <c r="G502" s="176">
        <f t="shared" si="95"/>
        <v>801400</v>
      </c>
      <c r="H502" s="176">
        <f t="shared" si="95"/>
        <v>801400</v>
      </c>
    </row>
    <row r="503" spans="1:8" ht="30.75">
      <c r="A503" s="10" t="s">
        <v>979</v>
      </c>
      <c r="B503" s="126" t="s">
        <v>27</v>
      </c>
      <c r="C503" s="147" t="s">
        <v>65</v>
      </c>
      <c r="D503" s="10" t="s">
        <v>330</v>
      </c>
      <c r="E503" s="10"/>
      <c r="F503" s="176">
        <f t="shared" si="95"/>
        <v>801400</v>
      </c>
      <c r="G503" s="176">
        <f t="shared" si="95"/>
        <v>801400</v>
      </c>
      <c r="H503" s="176">
        <f t="shared" si="95"/>
        <v>801400</v>
      </c>
    </row>
    <row r="504" spans="1:8" ht="15">
      <c r="A504" s="10" t="s">
        <v>980</v>
      </c>
      <c r="B504" s="145" t="s">
        <v>665</v>
      </c>
      <c r="C504" s="147" t="s">
        <v>65</v>
      </c>
      <c r="D504" s="10" t="s">
        <v>330</v>
      </c>
      <c r="E504" s="10" t="s">
        <v>9</v>
      </c>
      <c r="F504" s="176">
        <f t="shared" si="95"/>
        <v>801400</v>
      </c>
      <c r="G504" s="176">
        <f t="shared" si="95"/>
        <v>801400</v>
      </c>
      <c r="H504" s="176">
        <f t="shared" si="95"/>
        <v>801400</v>
      </c>
    </row>
    <row r="505" spans="1:8" ht="46.5">
      <c r="A505" s="10" t="s">
        <v>981</v>
      </c>
      <c r="B505" s="28" t="s">
        <v>512</v>
      </c>
      <c r="C505" s="147" t="s">
        <v>65</v>
      </c>
      <c r="D505" s="10" t="s">
        <v>330</v>
      </c>
      <c r="E505" s="10" t="s">
        <v>265</v>
      </c>
      <c r="F505" s="14">
        <f>'№4 вед 2023-2025'!G44</f>
        <v>801400</v>
      </c>
      <c r="G505" s="14">
        <f>'№4 вед 2023-2025'!H44</f>
        <v>801400</v>
      </c>
      <c r="H505" s="14">
        <f>'№4 вед 2023-2025'!I44</f>
        <v>801400</v>
      </c>
    </row>
    <row r="506" spans="1:8" ht="46.5">
      <c r="A506" s="10" t="s">
        <v>982</v>
      </c>
      <c r="B506" s="126" t="s">
        <v>867</v>
      </c>
      <c r="C506" s="147" t="s">
        <v>65</v>
      </c>
      <c r="D506" s="10" t="s">
        <v>141</v>
      </c>
      <c r="E506" s="10"/>
      <c r="F506" s="176">
        <f aca="true" t="shared" si="96" ref="F506:H508">F507</f>
        <v>64600</v>
      </c>
      <c r="G506" s="176">
        <f t="shared" si="96"/>
        <v>64600</v>
      </c>
      <c r="H506" s="176">
        <f t="shared" si="96"/>
        <v>64600</v>
      </c>
    </row>
    <row r="507" spans="1:8" ht="30.75">
      <c r="A507" s="10" t="s">
        <v>377</v>
      </c>
      <c r="B507" s="126" t="s">
        <v>362</v>
      </c>
      <c r="C507" s="147" t="s">
        <v>65</v>
      </c>
      <c r="D507" s="10" t="s">
        <v>667</v>
      </c>
      <c r="E507" s="10"/>
      <c r="F507" s="176">
        <f t="shared" si="96"/>
        <v>64600</v>
      </c>
      <c r="G507" s="176">
        <f t="shared" si="96"/>
        <v>64600</v>
      </c>
      <c r="H507" s="176">
        <f t="shared" si="96"/>
        <v>64600</v>
      </c>
    </row>
    <row r="508" spans="1:8" ht="15">
      <c r="A508" s="10" t="s">
        <v>378</v>
      </c>
      <c r="B508" s="145" t="s">
        <v>665</v>
      </c>
      <c r="C508" s="147" t="s">
        <v>65</v>
      </c>
      <c r="D508" s="10" t="s">
        <v>667</v>
      </c>
      <c r="E508" s="10" t="s">
        <v>9</v>
      </c>
      <c r="F508" s="176">
        <f t="shared" si="96"/>
        <v>64600</v>
      </c>
      <c r="G508" s="176">
        <f t="shared" si="96"/>
        <v>64600</v>
      </c>
      <c r="H508" s="176">
        <f t="shared" si="96"/>
        <v>64600</v>
      </c>
    </row>
    <row r="509" spans="1:8" ht="46.5">
      <c r="A509" s="10" t="s">
        <v>379</v>
      </c>
      <c r="B509" s="28" t="s">
        <v>512</v>
      </c>
      <c r="C509" s="147" t="s">
        <v>65</v>
      </c>
      <c r="D509" s="10" t="s">
        <v>667</v>
      </c>
      <c r="E509" s="10" t="s">
        <v>265</v>
      </c>
      <c r="F509" s="14">
        <f>'№4 вед 2023-2025'!G46</f>
        <v>64600</v>
      </c>
      <c r="G509" s="14">
        <f>'№4 вед 2023-2025'!H46</f>
        <v>64600</v>
      </c>
      <c r="H509" s="14">
        <f>'№4 вед 2023-2025'!I46</f>
        <v>64600</v>
      </c>
    </row>
    <row r="510" spans="1:8" ht="105" customHeight="1">
      <c r="A510" s="10" t="s">
        <v>380</v>
      </c>
      <c r="B510" s="128" t="s">
        <v>1208</v>
      </c>
      <c r="C510" s="147" t="s">
        <v>1250</v>
      </c>
      <c r="D510" s="10"/>
      <c r="E510" s="10"/>
      <c r="F510" s="176">
        <f>F511+F515</f>
        <v>9900</v>
      </c>
      <c r="G510" s="176">
        <f>G511+G515</f>
        <v>9900</v>
      </c>
      <c r="H510" s="176">
        <f>H511+H515</f>
        <v>9900</v>
      </c>
    </row>
    <row r="511" spans="1:8" ht="62.25">
      <c r="A511" s="10" t="s">
        <v>656</v>
      </c>
      <c r="B511" s="126" t="s">
        <v>3</v>
      </c>
      <c r="C511" s="147" t="s">
        <v>1250</v>
      </c>
      <c r="D511" s="10" t="s">
        <v>313</v>
      </c>
      <c r="E511" s="10"/>
      <c r="F511" s="176">
        <f aca="true" t="shared" si="97" ref="F511:H513">F512</f>
        <v>9600</v>
      </c>
      <c r="G511" s="176">
        <f t="shared" si="97"/>
        <v>9600</v>
      </c>
      <c r="H511" s="176">
        <f t="shared" si="97"/>
        <v>9600</v>
      </c>
    </row>
    <row r="512" spans="1:8" ht="30.75">
      <c r="A512" s="10" t="s">
        <v>381</v>
      </c>
      <c r="B512" s="126" t="s">
        <v>27</v>
      </c>
      <c r="C512" s="147" t="s">
        <v>1250</v>
      </c>
      <c r="D512" s="10" t="s">
        <v>330</v>
      </c>
      <c r="E512" s="10"/>
      <c r="F512" s="176">
        <f t="shared" si="97"/>
        <v>9600</v>
      </c>
      <c r="G512" s="176">
        <f t="shared" si="97"/>
        <v>9600</v>
      </c>
      <c r="H512" s="176">
        <f t="shared" si="97"/>
        <v>9600</v>
      </c>
    </row>
    <row r="513" spans="1:8" ht="15">
      <c r="A513" s="10" t="s">
        <v>382</v>
      </c>
      <c r="B513" s="145" t="s">
        <v>665</v>
      </c>
      <c r="C513" s="147" t="s">
        <v>1250</v>
      </c>
      <c r="D513" s="10" t="s">
        <v>330</v>
      </c>
      <c r="E513" s="10" t="s">
        <v>9</v>
      </c>
      <c r="F513" s="176">
        <f t="shared" si="97"/>
        <v>9600</v>
      </c>
      <c r="G513" s="176">
        <f t="shared" si="97"/>
        <v>9600</v>
      </c>
      <c r="H513" s="176">
        <f t="shared" si="97"/>
        <v>9600</v>
      </c>
    </row>
    <row r="514" spans="1:8" ht="15">
      <c r="A514" s="10" t="s">
        <v>383</v>
      </c>
      <c r="B514" s="28" t="s">
        <v>159</v>
      </c>
      <c r="C514" s="147" t="s">
        <v>1250</v>
      </c>
      <c r="D514" s="10" t="s">
        <v>330</v>
      </c>
      <c r="E514" s="10" t="s">
        <v>562</v>
      </c>
      <c r="F514" s="14">
        <f>'№4 вед 2023-2025'!G100</f>
        <v>9600</v>
      </c>
      <c r="G514" s="14">
        <f>'№4 вед 2023-2025'!H100</f>
        <v>9600</v>
      </c>
      <c r="H514" s="14">
        <f>'№4 вед 2023-2025'!I100</f>
        <v>9600</v>
      </c>
    </row>
    <row r="515" spans="1:8" ht="46.5">
      <c r="A515" s="10" t="s">
        <v>384</v>
      </c>
      <c r="B515" s="126" t="s">
        <v>867</v>
      </c>
      <c r="C515" s="147" t="s">
        <v>1250</v>
      </c>
      <c r="D515" s="10" t="s">
        <v>141</v>
      </c>
      <c r="E515" s="10"/>
      <c r="F515" s="176">
        <f aca="true" t="shared" si="98" ref="F515:H517">F516</f>
        <v>300</v>
      </c>
      <c r="G515" s="176">
        <f t="shared" si="98"/>
        <v>300</v>
      </c>
      <c r="H515" s="176">
        <f t="shared" si="98"/>
        <v>300</v>
      </c>
    </row>
    <row r="516" spans="1:8" ht="30.75">
      <c r="A516" s="10" t="s">
        <v>385</v>
      </c>
      <c r="B516" s="126" t="s">
        <v>362</v>
      </c>
      <c r="C516" s="147" t="s">
        <v>1250</v>
      </c>
      <c r="D516" s="10" t="s">
        <v>667</v>
      </c>
      <c r="E516" s="10"/>
      <c r="F516" s="176">
        <f t="shared" si="98"/>
        <v>300</v>
      </c>
      <c r="G516" s="176">
        <f t="shared" si="98"/>
        <v>300</v>
      </c>
      <c r="H516" s="176">
        <f t="shared" si="98"/>
        <v>300</v>
      </c>
    </row>
    <row r="517" spans="1:8" ht="15">
      <c r="A517" s="10" t="s">
        <v>386</v>
      </c>
      <c r="B517" s="145" t="s">
        <v>665</v>
      </c>
      <c r="C517" s="147" t="s">
        <v>1250</v>
      </c>
      <c r="D517" s="10" t="s">
        <v>667</v>
      </c>
      <c r="E517" s="10" t="s">
        <v>9</v>
      </c>
      <c r="F517" s="176">
        <f t="shared" si="98"/>
        <v>300</v>
      </c>
      <c r="G517" s="176">
        <f t="shared" si="98"/>
        <v>300</v>
      </c>
      <c r="H517" s="176">
        <f t="shared" si="98"/>
        <v>300</v>
      </c>
    </row>
    <row r="518" spans="1:8" ht="15">
      <c r="A518" s="10" t="s">
        <v>387</v>
      </c>
      <c r="B518" s="28" t="s">
        <v>159</v>
      </c>
      <c r="C518" s="147" t="s">
        <v>1250</v>
      </c>
      <c r="D518" s="10" t="s">
        <v>667</v>
      </c>
      <c r="E518" s="10" t="s">
        <v>562</v>
      </c>
      <c r="F518" s="14">
        <f>'№4 вед 2023-2025'!G102</f>
        <v>300</v>
      </c>
      <c r="G518" s="14">
        <f>'№4 вед 2023-2025'!H102</f>
        <v>300</v>
      </c>
      <c r="H518" s="14">
        <f>'№4 вед 2023-2025'!I102</f>
        <v>300</v>
      </c>
    </row>
    <row r="519" spans="1:8" ht="62.25">
      <c r="A519" s="10" t="s">
        <v>388</v>
      </c>
      <c r="B519" s="145" t="s">
        <v>516</v>
      </c>
      <c r="C519" s="127" t="s">
        <v>67</v>
      </c>
      <c r="D519" s="10"/>
      <c r="E519" s="10"/>
      <c r="F519" s="176">
        <f aca="true" t="shared" si="99" ref="F519:H522">F520</f>
        <v>200000</v>
      </c>
      <c r="G519" s="176">
        <f t="shared" si="99"/>
        <v>200000</v>
      </c>
      <c r="H519" s="176">
        <f t="shared" si="99"/>
        <v>200000</v>
      </c>
    </row>
    <row r="520" spans="1:8" ht="15">
      <c r="A520" s="10" t="s">
        <v>389</v>
      </c>
      <c r="B520" s="126" t="s">
        <v>30</v>
      </c>
      <c r="C520" s="127" t="s">
        <v>67</v>
      </c>
      <c r="D520" s="10" t="s">
        <v>29</v>
      </c>
      <c r="E520" s="10"/>
      <c r="F520" s="176">
        <f t="shared" si="99"/>
        <v>200000</v>
      </c>
      <c r="G520" s="176">
        <f t="shared" si="99"/>
        <v>200000</v>
      </c>
      <c r="H520" s="176">
        <f t="shared" si="99"/>
        <v>200000</v>
      </c>
    </row>
    <row r="521" spans="1:8" ht="15">
      <c r="A521" s="10" t="s">
        <v>424</v>
      </c>
      <c r="B521" s="126" t="s">
        <v>704</v>
      </c>
      <c r="C521" s="127" t="s">
        <v>67</v>
      </c>
      <c r="D521" s="10" t="s">
        <v>705</v>
      </c>
      <c r="E521" s="10"/>
      <c r="F521" s="176">
        <f t="shared" si="99"/>
        <v>200000</v>
      </c>
      <c r="G521" s="176">
        <f t="shared" si="99"/>
        <v>200000</v>
      </c>
      <c r="H521" s="176">
        <f t="shared" si="99"/>
        <v>200000</v>
      </c>
    </row>
    <row r="522" spans="1:8" ht="15">
      <c r="A522" s="10" t="s">
        <v>390</v>
      </c>
      <c r="B522" s="145" t="s">
        <v>665</v>
      </c>
      <c r="C522" s="127" t="s">
        <v>67</v>
      </c>
      <c r="D522" s="10" t="s">
        <v>705</v>
      </c>
      <c r="E522" s="10" t="s">
        <v>9</v>
      </c>
      <c r="F522" s="176">
        <f t="shared" si="99"/>
        <v>200000</v>
      </c>
      <c r="G522" s="176">
        <f t="shared" si="99"/>
        <v>200000</v>
      </c>
      <c r="H522" s="176">
        <f t="shared" si="99"/>
        <v>200000</v>
      </c>
    </row>
    <row r="523" spans="1:8" ht="15">
      <c r="A523" s="10" t="s">
        <v>391</v>
      </c>
      <c r="B523" s="145" t="s">
        <v>442</v>
      </c>
      <c r="C523" s="127" t="s">
        <v>67</v>
      </c>
      <c r="D523" s="10" t="s">
        <v>705</v>
      </c>
      <c r="E523" s="10" t="s">
        <v>734</v>
      </c>
      <c r="F523" s="14">
        <f>'№4 вед 2023-2025'!G72</f>
        <v>200000</v>
      </c>
      <c r="G523" s="14">
        <f>'№4 вед 2023-2025'!H72</f>
        <v>200000</v>
      </c>
      <c r="H523" s="14">
        <f>'№4 вед 2023-2025'!I72</f>
        <v>200000</v>
      </c>
    </row>
    <row r="524" spans="1:8" ht="62.25">
      <c r="A524" s="10" t="s">
        <v>392</v>
      </c>
      <c r="B524" s="28" t="s">
        <v>930</v>
      </c>
      <c r="C524" s="127" t="s">
        <v>66</v>
      </c>
      <c r="D524" s="10"/>
      <c r="E524" s="10"/>
      <c r="F524" s="176">
        <f>F525+F529+F533</f>
        <v>38101135</v>
      </c>
      <c r="G524" s="176">
        <f>G525+G529+G533</f>
        <v>22151135</v>
      </c>
      <c r="H524" s="176">
        <f>H525+H529+H533</f>
        <v>21651135</v>
      </c>
    </row>
    <row r="525" spans="1:8" ht="62.25">
      <c r="A525" s="10" t="s">
        <v>393</v>
      </c>
      <c r="B525" s="126" t="s">
        <v>3</v>
      </c>
      <c r="C525" s="127" t="s">
        <v>66</v>
      </c>
      <c r="D525" s="10" t="s">
        <v>313</v>
      </c>
      <c r="E525" s="10"/>
      <c r="F525" s="176">
        <f aca="true" t="shared" si="100" ref="F525:H527">F526</f>
        <v>28016135</v>
      </c>
      <c r="G525" s="176">
        <f t="shared" si="100"/>
        <v>19016135</v>
      </c>
      <c r="H525" s="176">
        <f t="shared" si="100"/>
        <v>19016135</v>
      </c>
    </row>
    <row r="526" spans="1:8" ht="30.75">
      <c r="A526" s="10" t="s">
        <v>394</v>
      </c>
      <c r="B526" s="126" t="s">
        <v>27</v>
      </c>
      <c r="C526" s="127" t="s">
        <v>66</v>
      </c>
      <c r="D526" s="10" t="s">
        <v>330</v>
      </c>
      <c r="E526" s="10"/>
      <c r="F526" s="176">
        <f t="shared" si="100"/>
        <v>28016135</v>
      </c>
      <c r="G526" s="176">
        <f t="shared" si="100"/>
        <v>19016135</v>
      </c>
      <c r="H526" s="176">
        <f t="shared" si="100"/>
        <v>19016135</v>
      </c>
    </row>
    <row r="527" spans="1:8" ht="15">
      <c r="A527" s="10" t="s">
        <v>395</v>
      </c>
      <c r="B527" s="145" t="s">
        <v>665</v>
      </c>
      <c r="C527" s="127" t="s">
        <v>66</v>
      </c>
      <c r="D527" s="10" t="s">
        <v>330</v>
      </c>
      <c r="E527" s="10" t="s">
        <v>9</v>
      </c>
      <c r="F527" s="176">
        <f t="shared" si="100"/>
        <v>28016135</v>
      </c>
      <c r="G527" s="176">
        <f t="shared" si="100"/>
        <v>19016135</v>
      </c>
      <c r="H527" s="176">
        <f t="shared" si="100"/>
        <v>19016135</v>
      </c>
    </row>
    <row r="528" spans="1:8" ht="46.5">
      <c r="A528" s="10" t="s">
        <v>396</v>
      </c>
      <c r="B528" s="28" t="s">
        <v>512</v>
      </c>
      <c r="C528" s="127" t="s">
        <v>66</v>
      </c>
      <c r="D528" s="10" t="s">
        <v>330</v>
      </c>
      <c r="E528" s="10" t="s">
        <v>265</v>
      </c>
      <c r="F528" s="14">
        <f>'№4 вед 2023-2025'!G49</f>
        <v>28016135</v>
      </c>
      <c r="G528" s="14">
        <f>'№4 вед 2023-2025'!H49</f>
        <v>19016135</v>
      </c>
      <c r="H528" s="14">
        <f>'№4 вед 2023-2025'!I49</f>
        <v>19016135</v>
      </c>
    </row>
    <row r="529" spans="1:8" ht="46.5">
      <c r="A529" s="10" t="s">
        <v>397</v>
      </c>
      <c r="B529" s="126" t="s">
        <v>867</v>
      </c>
      <c r="C529" s="127" t="s">
        <v>66</v>
      </c>
      <c r="D529" s="10" t="s">
        <v>141</v>
      </c>
      <c r="E529" s="10"/>
      <c r="F529" s="176">
        <f aca="true" t="shared" si="101" ref="F529:H531">F530</f>
        <v>9250000</v>
      </c>
      <c r="G529" s="176">
        <f t="shared" si="101"/>
        <v>2300000</v>
      </c>
      <c r="H529" s="176">
        <f t="shared" si="101"/>
        <v>1800000</v>
      </c>
    </row>
    <row r="530" spans="1:8" ht="30.75">
      <c r="A530" s="10" t="s">
        <v>398</v>
      </c>
      <c r="B530" s="126" t="s">
        <v>362</v>
      </c>
      <c r="C530" s="127" t="s">
        <v>66</v>
      </c>
      <c r="D530" s="10" t="s">
        <v>667</v>
      </c>
      <c r="E530" s="10"/>
      <c r="F530" s="176">
        <f t="shared" si="101"/>
        <v>9250000</v>
      </c>
      <c r="G530" s="176">
        <f t="shared" si="101"/>
        <v>2300000</v>
      </c>
      <c r="H530" s="176">
        <f t="shared" si="101"/>
        <v>1800000</v>
      </c>
    </row>
    <row r="531" spans="1:8" ht="15">
      <c r="A531" s="10" t="s">
        <v>302</v>
      </c>
      <c r="B531" s="145" t="s">
        <v>665</v>
      </c>
      <c r="C531" s="127" t="s">
        <v>66</v>
      </c>
      <c r="D531" s="10" t="s">
        <v>667</v>
      </c>
      <c r="E531" s="10" t="s">
        <v>9</v>
      </c>
      <c r="F531" s="176">
        <f t="shared" si="101"/>
        <v>9250000</v>
      </c>
      <c r="G531" s="176">
        <f t="shared" si="101"/>
        <v>2300000</v>
      </c>
      <c r="H531" s="176">
        <f t="shared" si="101"/>
        <v>1800000</v>
      </c>
    </row>
    <row r="532" spans="1:8" ht="46.5">
      <c r="A532" s="10" t="s">
        <v>303</v>
      </c>
      <c r="B532" s="28" t="s">
        <v>512</v>
      </c>
      <c r="C532" s="127" t="s">
        <v>66</v>
      </c>
      <c r="D532" s="10" t="s">
        <v>667</v>
      </c>
      <c r="E532" s="10" t="s">
        <v>265</v>
      </c>
      <c r="F532" s="14">
        <f>'№4 вед 2023-2025'!G51</f>
        <v>9250000</v>
      </c>
      <c r="G532" s="14">
        <f>'№4 вед 2023-2025'!H51</f>
        <v>2300000</v>
      </c>
      <c r="H532" s="14">
        <f>'№4 вед 2023-2025'!I51</f>
        <v>1800000</v>
      </c>
    </row>
    <row r="533" spans="1:8" ht="15">
      <c r="A533" s="10" t="s">
        <v>1236</v>
      </c>
      <c r="B533" s="126" t="s">
        <v>30</v>
      </c>
      <c r="C533" s="127" t="s">
        <v>66</v>
      </c>
      <c r="D533" s="10" t="s">
        <v>29</v>
      </c>
      <c r="E533" s="10"/>
      <c r="F533" s="176">
        <f>F534+F537</f>
        <v>835000</v>
      </c>
      <c r="G533" s="176">
        <f aca="true" t="shared" si="102" ref="F533:H538">G534</f>
        <v>835000</v>
      </c>
      <c r="H533" s="176">
        <f t="shared" si="102"/>
        <v>835000</v>
      </c>
    </row>
    <row r="534" spans="1:8" ht="15">
      <c r="A534" s="10" t="s">
        <v>1220</v>
      </c>
      <c r="B534" s="126" t="s">
        <v>1204</v>
      </c>
      <c r="C534" s="127" t="s">
        <v>66</v>
      </c>
      <c r="D534" s="10" t="s">
        <v>1203</v>
      </c>
      <c r="E534" s="10"/>
      <c r="F534" s="176">
        <f t="shared" si="102"/>
        <v>100000</v>
      </c>
      <c r="G534" s="176">
        <f t="shared" si="102"/>
        <v>835000</v>
      </c>
      <c r="H534" s="176">
        <f t="shared" si="102"/>
        <v>835000</v>
      </c>
    </row>
    <row r="535" spans="1:8" ht="15">
      <c r="A535" s="10" t="s">
        <v>1237</v>
      </c>
      <c r="B535" s="145" t="s">
        <v>665</v>
      </c>
      <c r="C535" s="127" t="s">
        <v>66</v>
      </c>
      <c r="D535" s="10" t="s">
        <v>1203</v>
      </c>
      <c r="E535" s="10" t="s">
        <v>9</v>
      </c>
      <c r="F535" s="176">
        <f t="shared" si="102"/>
        <v>100000</v>
      </c>
      <c r="G535" s="14">
        <f>'№4 вед 2023-2025'!H52</f>
        <v>835000</v>
      </c>
      <c r="H535" s="14">
        <f>'№4 вед 2023-2025'!I52</f>
        <v>835000</v>
      </c>
    </row>
    <row r="536" spans="1:8" ht="49.5" customHeight="1">
      <c r="A536" s="10" t="s">
        <v>1238</v>
      </c>
      <c r="B536" s="28" t="s">
        <v>512</v>
      </c>
      <c r="C536" s="127" t="s">
        <v>66</v>
      </c>
      <c r="D536" s="10" t="s">
        <v>1203</v>
      </c>
      <c r="E536" s="10" t="s">
        <v>265</v>
      </c>
      <c r="F536" s="14">
        <f>'№4 вед 2023-2025'!G53</f>
        <v>100000</v>
      </c>
      <c r="G536" s="14">
        <f>'№4 вед 2023-2025'!H53</f>
        <v>100000</v>
      </c>
      <c r="H536" s="14">
        <f>'№4 вед 2023-2025'!I53</f>
        <v>100000</v>
      </c>
    </row>
    <row r="537" spans="1:8" ht="15">
      <c r="A537" s="10" t="s">
        <v>1239</v>
      </c>
      <c r="B537" s="126" t="s">
        <v>31</v>
      </c>
      <c r="C537" s="127" t="s">
        <v>66</v>
      </c>
      <c r="D537" s="10" t="s">
        <v>28</v>
      </c>
      <c r="E537" s="10"/>
      <c r="F537" s="176">
        <f t="shared" si="102"/>
        <v>735000</v>
      </c>
      <c r="G537" s="176">
        <f t="shared" si="102"/>
        <v>735000</v>
      </c>
      <c r="H537" s="176">
        <f t="shared" si="102"/>
        <v>735000</v>
      </c>
    </row>
    <row r="538" spans="1:8" ht="15">
      <c r="A538" s="10" t="s">
        <v>1240</v>
      </c>
      <c r="B538" s="145" t="s">
        <v>665</v>
      </c>
      <c r="C538" s="127" t="s">
        <v>66</v>
      </c>
      <c r="D538" s="10" t="s">
        <v>28</v>
      </c>
      <c r="E538" s="10" t="s">
        <v>9</v>
      </c>
      <c r="F538" s="176">
        <f t="shared" si="102"/>
        <v>735000</v>
      </c>
      <c r="G538" s="176">
        <f t="shared" si="102"/>
        <v>735000</v>
      </c>
      <c r="H538" s="176">
        <f t="shared" si="102"/>
        <v>735000</v>
      </c>
    </row>
    <row r="539" spans="1:8" ht="49.5" customHeight="1">
      <c r="A539" s="10" t="s">
        <v>409</v>
      </c>
      <c r="B539" s="28" t="s">
        <v>512</v>
      </c>
      <c r="C539" s="127" t="s">
        <v>66</v>
      </c>
      <c r="D539" s="10" t="s">
        <v>28</v>
      </c>
      <c r="E539" s="10" t="s">
        <v>265</v>
      </c>
      <c r="F539" s="14">
        <f>'№4 вед 2023-2025'!G54</f>
        <v>735000</v>
      </c>
      <c r="G539" s="14">
        <f>'№4 вед 2023-2025'!H54</f>
        <v>735000</v>
      </c>
      <c r="H539" s="14">
        <f>'№4 вед 2023-2025'!I54</f>
        <v>735000</v>
      </c>
    </row>
    <row r="540" spans="1:8" ht="78">
      <c r="A540" s="10" t="s">
        <v>410</v>
      </c>
      <c r="B540" s="128" t="s">
        <v>931</v>
      </c>
      <c r="C540" s="127" t="s">
        <v>76</v>
      </c>
      <c r="D540" s="10"/>
      <c r="E540" s="10"/>
      <c r="F540" s="176">
        <f aca="true" t="shared" si="103" ref="F540:H543">F541</f>
        <v>10000</v>
      </c>
      <c r="G540" s="176">
        <f t="shared" si="103"/>
        <v>10000</v>
      </c>
      <c r="H540" s="176">
        <f t="shared" si="103"/>
        <v>10000</v>
      </c>
    </row>
    <row r="541" spans="1:8" ht="46.5">
      <c r="A541" s="10" t="s">
        <v>596</v>
      </c>
      <c r="B541" s="126" t="s">
        <v>867</v>
      </c>
      <c r="C541" s="127" t="s">
        <v>76</v>
      </c>
      <c r="D541" s="10" t="s">
        <v>141</v>
      </c>
      <c r="E541" s="10"/>
      <c r="F541" s="176">
        <f t="shared" si="103"/>
        <v>10000</v>
      </c>
      <c r="G541" s="176">
        <f t="shared" si="103"/>
        <v>10000</v>
      </c>
      <c r="H541" s="176">
        <f t="shared" si="103"/>
        <v>10000</v>
      </c>
    </row>
    <row r="542" spans="1:8" ht="30.75">
      <c r="A542" s="10" t="s">
        <v>411</v>
      </c>
      <c r="B542" s="126" t="s">
        <v>362</v>
      </c>
      <c r="C542" s="127" t="s">
        <v>76</v>
      </c>
      <c r="D542" s="10" t="s">
        <v>667</v>
      </c>
      <c r="E542" s="10"/>
      <c r="F542" s="176">
        <f t="shared" si="103"/>
        <v>10000</v>
      </c>
      <c r="G542" s="176">
        <f t="shared" si="103"/>
        <v>10000</v>
      </c>
      <c r="H542" s="176">
        <f t="shared" si="103"/>
        <v>10000</v>
      </c>
    </row>
    <row r="543" spans="1:8" ht="15">
      <c r="A543" s="10" t="s">
        <v>412</v>
      </c>
      <c r="B543" s="145" t="s">
        <v>665</v>
      </c>
      <c r="C543" s="127" t="s">
        <v>76</v>
      </c>
      <c r="D543" s="10" t="s">
        <v>667</v>
      </c>
      <c r="E543" s="10" t="s">
        <v>9</v>
      </c>
      <c r="F543" s="176">
        <f t="shared" si="103"/>
        <v>10000</v>
      </c>
      <c r="G543" s="176">
        <f t="shared" si="103"/>
        <v>10000</v>
      </c>
      <c r="H543" s="176">
        <f t="shared" si="103"/>
        <v>10000</v>
      </c>
    </row>
    <row r="544" spans="1:8" ht="15">
      <c r="A544" s="10" t="s">
        <v>413</v>
      </c>
      <c r="B544" s="28" t="s">
        <v>159</v>
      </c>
      <c r="C544" s="127" t="s">
        <v>76</v>
      </c>
      <c r="D544" s="10" t="s">
        <v>667</v>
      </c>
      <c r="E544" s="10" t="s">
        <v>562</v>
      </c>
      <c r="F544" s="14">
        <f>'№4 вед 2023-2025'!G105</f>
        <v>10000</v>
      </c>
      <c r="G544" s="14">
        <f>'№4 вед 2023-2025'!H105</f>
        <v>10000</v>
      </c>
      <c r="H544" s="14">
        <f>'№4 вед 2023-2025'!I105</f>
        <v>10000</v>
      </c>
    </row>
    <row r="545" spans="1:8" ht="62.25">
      <c r="A545" s="10" t="s">
        <v>414</v>
      </c>
      <c r="B545" s="126" t="s">
        <v>691</v>
      </c>
      <c r="C545" s="127" t="s">
        <v>692</v>
      </c>
      <c r="D545" s="10"/>
      <c r="E545" s="10"/>
      <c r="F545" s="176">
        <f>F546+F550+F554</f>
        <v>3791566</v>
      </c>
      <c r="G545" s="176">
        <f>G546+G550+G554</f>
        <v>2291566</v>
      </c>
      <c r="H545" s="176">
        <f>H546+H550+H554</f>
        <v>2291566</v>
      </c>
    </row>
    <row r="546" spans="1:8" ht="62.25">
      <c r="A546" s="10" t="s">
        <v>415</v>
      </c>
      <c r="B546" s="126" t="s">
        <v>3</v>
      </c>
      <c r="C546" s="127" t="s">
        <v>692</v>
      </c>
      <c r="D546" s="10" t="s">
        <v>313</v>
      </c>
      <c r="E546" s="10"/>
      <c r="F546" s="176">
        <f aca="true" t="shared" si="104" ref="F546:H548">F547</f>
        <v>3524566</v>
      </c>
      <c r="G546" s="176">
        <f t="shared" si="104"/>
        <v>2024566</v>
      </c>
      <c r="H546" s="176">
        <f t="shared" si="104"/>
        <v>2024566</v>
      </c>
    </row>
    <row r="547" spans="1:8" ht="15">
      <c r="A547" s="10" t="s">
        <v>416</v>
      </c>
      <c r="B547" s="126" t="s">
        <v>4</v>
      </c>
      <c r="C547" s="127" t="s">
        <v>692</v>
      </c>
      <c r="D547" s="10" t="s">
        <v>322</v>
      </c>
      <c r="E547" s="10"/>
      <c r="F547" s="176">
        <f t="shared" si="104"/>
        <v>3524566</v>
      </c>
      <c r="G547" s="176">
        <f t="shared" si="104"/>
        <v>2024566</v>
      </c>
      <c r="H547" s="176">
        <f t="shared" si="104"/>
        <v>2024566</v>
      </c>
    </row>
    <row r="548" spans="1:8" ht="15">
      <c r="A548" s="10" t="s">
        <v>1137</v>
      </c>
      <c r="B548" s="145" t="s">
        <v>665</v>
      </c>
      <c r="C548" s="127" t="s">
        <v>692</v>
      </c>
      <c r="D548" s="10" t="s">
        <v>322</v>
      </c>
      <c r="E548" s="10" t="s">
        <v>9</v>
      </c>
      <c r="F548" s="176">
        <f t="shared" si="104"/>
        <v>3524566</v>
      </c>
      <c r="G548" s="176">
        <f t="shared" si="104"/>
        <v>2024566</v>
      </c>
      <c r="H548" s="176">
        <f t="shared" si="104"/>
        <v>2024566</v>
      </c>
    </row>
    <row r="549" spans="1:8" ht="15">
      <c r="A549" s="10" t="s">
        <v>1138</v>
      </c>
      <c r="B549" s="28" t="s">
        <v>159</v>
      </c>
      <c r="C549" s="127" t="s">
        <v>692</v>
      </c>
      <c r="D549" s="10" t="s">
        <v>322</v>
      </c>
      <c r="E549" s="10" t="s">
        <v>562</v>
      </c>
      <c r="F549" s="14">
        <f>'№4 вед 2023-2025'!G108</f>
        <v>3524566</v>
      </c>
      <c r="G549" s="14">
        <f>'№4 вед 2023-2025'!H108</f>
        <v>2024566</v>
      </c>
      <c r="H549" s="14">
        <f>'№4 вед 2023-2025'!I108</f>
        <v>2024566</v>
      </c>
    </row>
    <row r="550" spans="1:8" ht="46.5">
      <c r="A550" s="10" t="s">
        <v>417</v>
      </c>
      <c r="B550" s="126" t="s">
        <v>867</v>
      </c>
      <c r="C550" s="127" t="s">
        <v>692</v>
      </c>
      <c r="D550" s="10" t="s">
        <v>141</v>
      </c>
      <c r="E550" s="10"/>
      <c r="F550" s="176">
        <f aca="true" t="shared" si="105" ref="F550:H552">F551</f>
        <v>263500</v>
      </c>
      <c r="G550" s="176">
        <f t="shared" si="105"/>
        <v>263500</v>
      </c>
      <c r="H550" s="176">
        <f t="shared" si="105"/>
        <v>263500</v>
      </c>
    </row>
    <row r="551" spans="1:8" ht="30.75">
      <c r="A551" s="10" t="s">
        <v>600</v>
      </c>
      <c r="B551" s="126" t="s">
        <v>362</v>
      </c>
      <c r="C551" s="127" t="s">
        <v>692</v>
      </c>
      <c r="D551" s="10" t="s">
        <v>667</v>
      </c>
      <c r="E551" s="10"/>
      <c r="F551" s="176">
        <f t="shared" si="105"/>
        <v>263500</v>
      </c>
      <c r="G551" s="176">
        <f t="shared" si="105"/>
        <v>263500</v>
      </c>
      <c r="H551" s="176">
        <f t="shared" si="105"/>
        <v>263500</v>
      </c>
    </row>
    <row r="552" spans="1:8" ht="15">
      <c r="A552" s="10" t="s">
        <v>418</v>
      </c>
      <c r="B552" s="145" t="s">
        <v>665</v>
      </c>
      <c r="C552" s="127" t="s">
        <v>692</v>
      </c>
      <c r="D552" s="10" t="s">
        <v>667</v>
      </c>
      <c r="E552" s="10" t="s">
        <v>9</v>
      </c>
      <c r="F552" s="176">
        <f t="shared" si="105"/>
        <v>263500</v>
      </c>
      <c r="G552" s="176">
        <f t="shared" si="105"/>
        <v>263500</v>
      </c>
      <c r="H552" s="176">
        <f t="shared" si="105"/>
        <v>263500</v>
      </c>
    </row>
    <row r="553" spans="1:8" ht="15">
      <c r="A553" s="10" t="s">
        <v>1241</v>
      </c>
      <c r="B553" s="28" t="s">
        <v>159</v>
      </c>
      <c r="C553" s="127" t="s">
        <v>692</v>
      </c>
      <c r="D553" s="10" t="s">
        <v>667</v>
      </c>
      <c r="E553" s="10" t="s">
        <v>562</v>
      </c>
      <c r="F553" s="14">
        <f>'№4 вед 2023-2025'!G110</f>
        <v>263500</v>
      </c>
      <c r="G553" s="14">
        <f>'№4 вед 2023-2025'!H110</f>
        <v>263500</v>
      </c>
      <c r="H553" s="14">
        <f>'№4 вед 2023-2025'!I110</f>
        <v>263500</v>
      </c>
    </row>
    <row r="554" spans="1:8" ht="15">
      <c r="A554" s="10" t="s">
        <v>1242</v>
      </c>
      <c r="B554" s="126" t="s">
        <v>30</v>
      </c>
      <c r="C554" s="127" t="s">
        <v>692</v>
      </c>
      <c r="D554" s="10" t="s">
        <v>29</v>
      </c>
      <c r="E554" s="10"/>
      <c r="F554" s="176">
        <f aca="true" t="shared" si="106" ref="F554:H556">F555</f>
        <v>3500</v>
      </c>
      <c r="G554" s="176">
        <f t="shared" si="106"/>
        <v>3500</v>
      </c>
      <c r="H554" s="176">
        <f t="shared" si="106"/>
        <v>3500</v>
      </c>
    </row>
    <row r="555" spans="1:8" ht="15">
      <c r="A555" s="10" t="s">
        <v>1243</v>
      </c>
      <c r="B555" s="126" t="s">
        <v>31</v>
      </c>
      <c r="C555" s="127" t="s">
        <v>692</v>
      </c>
      <c r="D555" s="10" t="s">
        <v>28</v>
      </c>
      <c r="E555" s="10"/>
      <c r="F555" s="176">
        <f t="shared" si="106"/>
        <v>3500</v>
      </c>
      <c r="G555" s="176">
        <f t="shared" si="106"/>
        <v>3500</v>
      </c>
      <c r="H555" s="176">
        <f t="shared" si="106"/>
        <v>3500</v>
      </c>
    </row>
    <row r="556" spans="1:8" ht="15">
      <c r="A556" s="10" t="s">
        <v>1244</v>
      </c>
      <c r="B556" s="145" t="s">
        <v>665</v>
      </c>
      <c r="C556" s="127" t="s">
        <v>692</v>
      </c>
      <c r="D556" s="10" t="s">
        <v>28</v>
      </c>
      <c r="E556" s="10" t="s">
        <v>9</v>
      </c>
      <c r="F556" s="176">
        <f t="shared" si="106"/>
        <v>3500</v>
      </c>
      <c r="G556" s="176">
        <f t="shared" si="106"/>
        <v>3500</v>
      </c>
      <c r="H556" s="176">
        <f t="shared" si="106"/>
        <v>3500</v>
      </c>
    </row>
    <row r="557" spans="1:8" ht="15">
      <c r="A557" s="10" t="s">
        <v>1245</v>
      </c>
      <c r="B557" s="28" t="s">
        <v>159</v>
      </c>
      <c r="C557" s="127" t="s">
        <v>692</v>
      </c>
      <c r="D557" s="10" t="s">
        <v>28</v>
      </c>
      <c r="E557" s="10" t="s">
        <v>562</v>
      </c>
      <c r="F557" s="14">
        <f>'№4 вед 2023-2025'!G112</f>
        <v>3500</v>
      </c>
      <c r="G557" s="14">
        <f>'№4 вед 2023-2025'!H112</f>
        <v>3500</v>
      </c>
      <c r="H557" s="14">
        <f>'№4 вед 2023-2025'!I112</f>
        <v>3500</v>
      </c>
    </row>
    <row r="558" spans="1:8" ht="53.25" customHeight="1">
      <c r="A558" s="10" t="s">
        <v>1246</v>
      </c>
      <c r="B558" s="126" t="s">
        <v>531</v>
      </c>
      <c r="C558" s="10" t="s">
        <v>532</v>
      </c>
      <c r="D558" s="10"/>
      <c r="E558" s="10"/>
      <c r="F558" s="176">
        <f aca="true" t="shared" si="107" ref="F558:H561">F559</f>
        <v>2000000</v>
      </c>
      <c r="G558" s="176">
        <f t="shared" si="107"/>
        <v>0</v>
      </c>
      <c r="H558" s="176">
        <f t="shared" si="107"/>
        <v>0</v>
      </c>
    </row>
    <row r="559" spans="1:8" ht="15">
      <c r="A559" s="10" t="s">
        <v>1247</v>
      </c>
      <c r="B559" s="126" t="s">
        <v>30</v>
      </c>
      <c r="C559" s="10" t="s">
        <v>532</v>
      </c>
      <c r="D559" s="127" t="s">
        <v>29</v>
      </c>
      <c r="E559" s="10"/>
      <c r="F559" s="176">
        <f t="shared" si="107"/>
        <v>2000000</v>
      </c>
      <c r="G559" s="176">
        <f t="shared" si="107"/>
        <v>0</v>
      </c>
      <c r="H559" s="176">
        <f t="shared" si="107"/>
        <v>0</v>
      </c>
    </row>
    <row r="560" spans="1:8" ht="15">
      <c r="A560" s="10" t="s">
        <v>1422</v>
      </c>
      <c r="B560" s="126" t="s">
        <v>704</v>
      </c>
      <c r="C560" s="10" t="s">
        <v>532</v>
      </c>
      <c r="D560" s="127" t="s">
        <v>705</v>
      </c>
      <c r="E560" s="10"/>
      <c r="F560" s="176">
        <f t="shared" si="107"/>
        <v>2000000</v>
      </c>
      <c r="G560" s="176">
        <f t="shared" si="107"/>
        <v>0</v>
      </c>
      <c r="H560" s="176">
        <f t="shared" si="107"/>
        <v>0</v>
      </c>
    </row>
    <row r="561" spans="1:8" ht="15">
      <c r="A561" s="10" t="s">
        <v>1423</v>
      </c>
      <c r="B561" s="145" t="s">
        <v>665</v>
      </c>
      <c r="C561" s="10" t="s">
        <v>532</v>
      </c>
      <c r="D561" s="10" t="s">
        <v>705</v>
      </c>
      <c r="E561" s="10" t="s">
        <v>9</v>
      </c>
      <c r="F561" s="176">
        <f t="shared" si="107"/>
        <v>2000000</v>
      </c>
      <c r="G561" s="176">
        <f t="shared" si="107"/>
        <v>0</v>
      </c>
      <c r="H561" s="176">
        <f t="shared" si="107"/>
        <v>0</v>
      </c>
    </row>
    <row r="562" spans="1:8" ht="15">
      <c r="A562" s="10" t="s">
        <v>1424</v>
      </c>
      <c r="B562" s="28" t="s">
        <v>159</v>
      </c>
      <c r="C562" s="10" t="s">
        <v>532</v>
      </c>
      <c r="D562" s="10" t="s">
        <v>705</v>
      </c>
      <c r="E562" s="10" t="s">
        <v>562</v>
      </c>
      <c r="F562" s="14">
        <f>'№4 вед 2023-2025'!G115</f>
        <v>2000000</v>
      </c>
      <c r="G562" s="14">
        <f>'№4 вед 2023-2025'!H115</f>
        <v>0</v>
      </c>
      <c r="H562" s="14">
        <f>'№4 вед 2023-2025'!I115</f>
        <v>0</v>
      </c>
    </row>
    <row r="563" spans="1:8" ht="78">
      <c r="A563" s="10" t="s">
        <v>1425</v>
      </c>
      <c r="B563" s="149" t="s">
        <v>1018</v>
      </c>
      <c r="C563" s="150" t="s">
        <v>77</v>
      </c>
      <c r="D563" s="127"/>
      <c r="E563" s="10"/>
      <c r="F563" s="176">
        <f aca="true" t="shared" si="108" ref="F563:H566">F564</f>
        <v>370000</v>
      </c>
      <c r="G563" s="176">
        <f t="shared" si="108"/>
        <v>370000</v>
      </c>
      <c r="H563" s="176">
        <f t="shared" si="108"/>
        <v>370000</v>
      </c>
    </row>
    <row r="564" spans="1:8" ht="46.5">
      <c r="A564" s="10" t="s">
        <v>1426</v>
      </c>
      <c r="B564" s="126" t="s">
        <v>867</v>
      </c>
      <c r="C564" s="150" t="s">
        <v>77</v>
      </c>
      <c r="D564" s="150" t="s">
        <v>141</v>
      </c>
      <c r="E564" s="10"/>
      <c r="F564" s="176">
        <f t="shared" si="108"/>
        <v>370000</v>
      </c>
      <c r="G564" s="176">
        <f t="shared" si="108"/>
        <v>370000</v>
      </c>
      <c r="H564" s="176">
        <f t="shared" si="108"/>
        <v>370000</v>
      </c>
    </row>
    <row r="565" spans="1:8" ht="30.75">
      <c r="A565" s="10" t="s">
        <v>440</v>
      </c>
      <c r="B565" s="151" t="s">
        <v>362</v>
      </c>
      <c r="C565" s="150" t="s">
        <v>77</v>
      </c>
      <c r="D565" s="150" t="s">
        <v>667</v>
      </c>
      <c r="E565" s="10"/>
      <c r="F565" s="176">
        <f t="shared" si="108"/>
        <v>370000</v>
      </c>
      <c r="G565" s="176">
        <f t="shared" si="108"/>
        <v>370000</v>
      </c>
      <c r="H565" s="176">
        <f t="shared" si="108"/>
        <v>370000</v>
      </c>
    </row>
    <row r="566" spans="1:8" ht="15">
      <c r="A566" s="10" t="s">
        <v>1427</v>
      </c>
      <c r="B566" s="145" t="s">
        <v>665</v>
      </c>
      <c r="C566" s="150" t="s">
        <v>77</v>
      </c>
      <c r="D566" s="150" t="s">
        <v>667</v>
      </c>
      <c r="E566" s="10" t="s">
        <v>9</v>
      </c>
      <c r="F566" s="176">
        <f t="shared" si="108"/>
        <v>370000</v>
      </c>
      <c r="G566" s="176">
        <f t="shared" si="108"/>
        <v>370000</v>
      </c>
      <c r="H566" s="176">
        <f t="shared" si="108"/>
        <v>370000</v>
      </c>
    </row>
    <row r="567" spans="1:8" ht="15">
      <c r="A567" s="10" t="s">
        <v>1428</v>
      </c>
      <c r="B567" s="28" t="s">
        <v>159</v>
      </c>
      <c r="C567" s="150" t="s">
        <v>77</v>
      </c>
      <c r="D567" s="150" t="s">
        <v>667</v>
      </c>
      <c r="E567" s="10" t="s">
        <v>562</v>
      </c>
      <c r="F567" s="14">
        <f>'№4 вед 2023-2025'!G118</f>
        <v>370000</v>
      </c>
      <c r="G567" s="14">
        <f>'№4 вед 2023-2025'!H118</f>
        <v>370000</v>
      </c>
      <c r="H567" s="14">
        <f>'№4 вед 2023-2025'!I118</f>
        <v>370000</v>
      </c>
    </row>
    <row r="568" spans="1:8" ht="68.25" customHeight="1">
      <c r="A568" s="10" t="s">
        <v>1429</v>
      </c>
      <c r="B568" s="146" t="s">
        <v>1022</v>
      </c>
      <c r="C568" s="147" t="s">
        <v>1024</v>
      </c>
      <c r="D568" s="150"/>
      <c r="E568" s="10"/>
      <c r="F568" s="14">
        <f>F569</f>
        <v>1472015</v>
      </c>
      <c r="G568" s="14">
        <f>G569</f>
        <v>1472015</v>
      </c>
      <c r="H568" s="14">
        <f>H569</f>
        <v>1472015</v>
      </c>
    </row>
    <row r="569" spans="1:8" ht="15">
      <c r="A569" s="10" t="s">
        <v>1430</v>
      </c>
      <c r="B569" s="126" t="s">
        <v>35</v>
      </c>
      <c r="C569" s="147" t="s">
        <v>1024</v>
      </c>
      <c r="D569" s="150" t="s">
        <v>149</v>
      </c>
      <c r="E569" s="10"/>
      <c r="F569" s="14">
        <f aca="true" t="shared" si="109" ref="F569:H571">F570</f>
        <v>1472015</v>
      </c>
      <c r="G569" s="14">
        <f t="shared" si="109"/>
        <v>1472015</v>
      </c>
      <c r="H569" s="14">
        <f t="shared" si="109"/>
        <v>1472015</v>
      </c>
    </row>
    <row r="570" spans="1:8" ht="15">
      <c r="A570" s="10" t="s">
        <v>1431</v>
      </c>
      <c r="B570" s="126" t="s">
        <v>36</v>
      </c>
      <c r="C570" s="147" t="s">
        <v>1024</v>
      </c>
      <c r="D570" s="150" t="s">
        <v>587</v>
      </c>
      <c r="E570" s="10"/>
      <c r="F570" s="14">
        <f t="shared" si="109"/>
        <v>1472015</v>
      </c>
      <c r="G570" s="14">
        <f t="shared" si="109"/>
        <v>1472015</v>
      </c>
      <c r="H570" s="14">
        <f t="shared" si="109"/>
        <v>1472015</v>
      </c>
    </row>
    <row r="571" spans="1:8" ht="15">
      <c r="A571" s="10" t="s">
        <v>1432</v>
      </c>
      <c r="B571" s="145" t="s">
        <v>293</v>
      </c>
      <c r="C571" s="147" t="s">
        <v>1024</v>
      </c>
      <c r="D571" s="150" t="s">
        <v>587</v>
      </c>
      <c r="E571" s="10" t="s">
        <v>14</v>
      </c>
      <c r="F571" s="14">
        <f t="shared" si="109"/>
        <v>1472015</v>
      </c>
      <c r="G571" s="14">
        <f t="shared" si="109"/>
        <v>1472015</v>
      </c>
      <c r="H571" s="14">
        <f t="shared" si="109"/>
        <v>1472015</v>
      </c>
    </row>
    <row r="572" spans="1:8" ht="15">
      <c r="A572" s="10" t="s">
        <v>1248</v>
      </c>
      <c r="B572" s="154" t="s">
        <v>260</v>
      </c>
      <c r="C572" s="147" t="s">
        <v>1024</v>
      </c>
      <c r="D572" s="150" t="s">
        <v>587</v>
      </c>
      <c r="E572" s="10" t="s">
        <v>275</v>
      </c>
      <c r="F572" s="124">
        <f>'№4 вед 2023-2025'!G186</f>
        <v>1472015</v>
      </c>
      <c r="G572" s="124">
        <f>'№4 вед 2023-2025'!H186</f>
        <v>1472015</v>
      </c>
      <c r="H572" s="124">
        <f>'№4 вед 2023-2025'!I186</f>
        <v>1472015</v>
      </c>
    </row>
    <row r="573" spans="1:8" ht="140.25">
      <c r="A573" s="10" t="s">
        <v>1249</v>
      </c>
      <c r="B573" s="126" t="s">
        <v>933</v>
      </c>
      <c r="C573" s="127" t="s">
        <v>744</v>
      </c>
      <c r="D573" s="150"/>
      <c r="E573" s="10"/>
      <c r="F573" s="176">
        <f aca="true" t="shared" si="110" ref="F573:H576">F574</f>
        <v>801393</v>
      </c>
      <c r="G573" s="176">
        <f t="shared" si="110"/>
        <v>801393</v>
      </c>
      <c r="H573" s="176">
        <f t="shared" si="110"/>
        <v>801393</v>
      </c>
    </row>
    <row r="574" spans="1:8" ht="62.25">
      <c r="A574" s="10" t="s">
        <v>711</v>
      </c>
      <c r="B574" s="126" t="s">
        <v>3</v>
      </c>
      <c r="C574" s="127" t="s">
        <v>744</v>
      </c>
      <c r="D574" s="10" t="s">
        <v>313</v>
      </c>
      <c r="E574" s="10"/>
      <c r="F574" s="176">
        <f t="shared" si="110"/>
        <v>801393</v>
      </c>
      <c r="G574" s="176">
        <f t="shared" si="110"/>
        <v>801393</v>
      </c>
      <c r="H574" s="176">
        <f t="shared" si="110"/>
        <v>801393</v>
      </c>
    </row>
    <row r="575" spans="1:8" ht="30.75">
      <c r="A575" s="10" t="s">
        <v>712</v>
      </c>
      <c r="B575" s="126" t="s">
        <v>27</v>
      </c>
      <c r="C575" s="127" t="s">
        <v>744</v>
      </c>
      <c r="D575" s="10" t="s">
        <v>330</v>
      </c>
      <c r="E575" s="10"/>
      <c r="F575" s="176">
        <f t="shared" si="110"/>
        <v>801393</v>
      </c>
      <c r="G575" s="176">
        <f t="shared" si="110"/>
        <v>801393</v>
      </c>
      <c r="H575" s="176">
        <f t="shared" si="110"/>
        <v>801393</v>
      </c>
    </row>
    <row r="576" spans="1:8" ht="15">
      <c r="A576" s="10" t="s">
        <v>713</v>
      </c>
      <c r="B576" s="145" t="s">
        <v>665</v>
      </c>
      <c r="C576" s="127" t="s">
        <v>744</v>
      </c>
      <c r="D576" s="10" t="s">
        <v>330</v>
      </c>
      <c r="E576" s="10" t="s">
        <v>9</v>
      </c>
      <c r="F576" s="176">
        <f t="shared" si="110"/>
        <v>801393</v>
      </c>
      <c r="G576" s="176">
        <f t="shared" si="110"/>
        <v>801393</v>
      </c>
      <c r="H576" s="176">
        <f t="shared" si="110"/>
        <v>801393</v>
      </c>
    </row>
    <row r="577" spans="1:8" ht="46.5">
      <c r="A577" s="10" t="s">
        <v>748</v>
      </c>
      <c r="B577" s="28" t="s">
        <v>512</v>
      </c>
      <c r="C577" s="127" t="s">
        <v>744</v>
      </c>
      <c r="D577" s="10" t="s">
        <v>330</v>
      </c>
      <c r="E577" s="10" t="s">
        <v>265</v>
      </c>
      <c r="F577" s="14">
        <f>'№4 вед 2023-2025'!G57</f>
        <v>801393</v>
      </c>
      <c r="G577" s="14">
        <f>'№4 вед 2023-2025'!H57</f>
        <v>801393</v>
      </c>
      <c r="H577" s="14">
        <f>'№4 вед 2023-2025'!I57</f>
        <v>801393</v>
      </c>
    </row>
    <row r="578" spans="1:8" ht="156">
      <c r="A578" s="10" t="s">
        <v>749</v>
      </c>
      <c r="B578" s="126" t="s">
        <v>934</v>
      </c>
      <c r="C578" s="127" t="s">
        <v>876</v>
      </c>
      <c r="D578" s="10"/>
      <c r="E578" s="10"/>
      <c r="F578" s="14">
        <f aca="true" t="shared" si="111" ref="F578:H581">F579</f>
        <v>801393</v>
      </c>
      <c r="G578" s="14">
        <f t="shared" si="111"/>
        <v>801393</v>
      </c>
      <c r="H578" s="14">
        <f t="shared" si="111"/>
        <v>801393</v>
      </c>
    </row>
    <row r="579" spans="1:8" ht="62.25">
      <c r="A579" s="10" t="s">
        <v>750</v>
      </c>
      <c r="B579" s="126" t="s">
        <v>3</v>
      </c>
      <c r="C579" s="127" t="s">
        <v>876</v>
      </c>
      <c r="D579" s="10" t="s">
        <v>313</v>
      </c>
      <c r="E579" s="10"/>
      <c r="F579" s="14">
        <f t="shared" si="111"/>
        <v>801393</v>
      </c>
      <c r="G579" s="14">
        <f t="shared" si="111"/>
        <v>801393</v>
      </c>
      <c r="H579" s="14">
        <f t="shared" si="111"/>
        <v>801393</v>
      </c>
    </row>
    <row r="580" spans="1:8" ht="30.75">
      <c r="A580" s="10" t="s">
        <v>751</v>
      </c>
      <c r="B580" s="126" t="s">
        <v>27</v>
      </c>
      <c r="C580" s="127" t="s">
        <v>876</v>
      </c>
      <c r="D580" s="10" t="s">
        <v>330</v>
      </c>
      <c r="E580" s="10"/>
      <c r="F580" s="14">
        <f t="shared" si="111"/>
        <v>801393</v>
      </c>
      <c r="G580" s="14">
        <f t="shared" si="111"/>
        <v>801393</v>
      </c>
      <c r="H580" s="14">
        <f t="shared" si="111"/>
        <v>801393</v>
      </c>
    </row>
    <row r="581" spans="1:8" ht="15">
      <c r="A581" s="10" t="s">
        <v>752</v>
      </c>
      <c r="B581" s="145" t="s">
        <v>665</v>
      </c>
      <c r="C581" s="127" t="s">
        <v>876</v>
      </c>
      <c r="D581" s="10" t="s">
        <v>330</v>
      </c>
      <c r="E581" s="10" t="s">
        <v>9</v>
      </c>
      <c r="F581" s="14">
        <f t="shared" si="111"/>
        <v>801393</v>
      </c>
      <c r="G581" s="14">
        <f t="shared" si="111"/>
        <v>801393</v>
      </c>
      <c r="H581" s="14">
        <f t="shared" si="111"/>
        <v>801393</v>
      </c>
    </row>
    <row r="582" spans="1:8" ht="46.5">
      <c r="A582" s="10" t="s">
        <v>1139</v>
      </c>
      <c r="B582" s="28" t="s">
        <v>512</v>
      </c>
      <c r="C582" s="127" t="s">
        <v>876</v>
      </c>
      <c r="D582" s="10" t="s">
        <v>330</v>
      </c>
      <c r="E582" s="10" t="s">
        <v>265</v>
      </c>
      <c r="F582" s="14">
        <f>'№4 вед 2023-2025'!G60</f>
        <v>801393</v>
      </c>
      <c r="G582" s="14">
        <f>'№4 вед 2023-2025'!H60</f>
        <v>801393</v>
      </c>
      <c r="H582" s="14">
        <f>'№4 вед 2023-2025'!I60</f>
        <v>801393</v>
      </c>
    </row>
    <row r="583" spans="1:8" ht="186.75">
      <c r="A583" s="10" t="s">
        <v>753</v>
      </c>
      <c r="B583" s="126" t="s">
        <v>1023</v>
      </c>
      <c r="C583" s="147" t="s">
        <v>1025</v>
      </c>
      <c r="D583" s="10"/>
      <c r="E583" s="10"/>
      <c r="F583" s="14">
        <f>F584</f>
        <v>726305.64</v>
      </c>
      <c r="G583" s="14">
        <f>G584</f>
        <v>726305.64</v>
      </c>
      <c r="H583" s="14">
        <f>H584</f>
        <v>726305.64</v>
      </c>
    </row>
    <row r="584" spans="1:8" ht="15">
      <c r="A584" s="10" t="s">
        <v>754</v>
      </c>
      <c r="B584" s="126" t="s">
        <v>35</v>
      </c>
      <c r="C584" s="147" t="s">
        <v>1025</v>
      </c>
      <c r="D584" s="150" t="s">
        <v>149</v>
      </c>
      <c r="E584" s="10"/>
      <c r="F584" s="14">
        <f aca="true" t="shared" si="112" ref="F584:H586">F585</f>
        <v>726305.64</v>
      </c>
      <c r="G584" s="14">
        <f t="shared" si="112"/>
        <v>726305.64</v>
      </c>
      <c r="H584" s="14">
        <f t="shared" si="112"/>
        <v>726305.64</v>
      </c>
    </row>
    <row r="585" spans="1:8" ht="15">
      <c r="A585" s="10" t="s">
        <v>755</v>
      </c>
      <c r="B585" s="126" t="s">
        <v>36</v>
      </c>
      <c r="C585" s="147" t="s">
        <v>1025</v>
      </c>
      <c r="D585" s="150" t="s">
        <v>587</v>
      </c>
      <c r="E585" s="10"/>
      <c r="F585" s="14">
        <f t="shared" si="112"/>
        <v>726305.64</v>
      </c>
      <c r="G585" s="14">
        <f t="shared" si="112"/>
        <v>726305.64</v>
      </c>
      <c r="H585" s="14">
        <f t="shared" si="112"/>
        <v>726305.64</v>
      </c>
    </row>
    <row r="586" spans="1:8" ht="15">
      <c r="A586" s="10" t="s">
        <v>756</v>
      </c>
      <c r="B586" s="145" t="s">
        <v>293</v>
      </c>
      <c r="C586" s="147" t="s">
        <v>1025</v>
      </c>
      <c r="D586" s="150" t="s">
        <v>587</v>
      </c>
      <c r="E586" s="10" t="s">
        <v>14</v>
      </c>
      <c r="F586" s="14">
        <f t="shared" si="112"/>
        <v>726305.64</v>
      </c>
      <c r="G586" s="14">
        <f t="shared" si="112"/>
        <v>726305.64</v>
      </c>
      <c r="H586" s="14">
        <f t="shared" si="112"/>
        <v>726305.64</v>
      </c>
    </row>
    <row r="587" spans="1:8" ht="15">
      <c r="A587" s="10" t="s">
        <v>757</v>
      </c>
      <c r="B587" s="154" t="s">
        <v>260</v>
      </c>
      <c r="C587" s="147" t="s">
        <v>1025</v>
      </c>
      <c r="D587" s="150" t="s">
        <v>587</v>
      </c>
      <c r="E587" s="10" t="s">
        <v>275</v>
      </c>
      <c r="F587" s="124">
        <f>'№4 вед 2023-2025'!G189</f>
        <v>726305.64</v>
      </c>
      <c r="G587" s="124">
        <f>'№4 вед 2023-2025'!H189</f>
        <v>726305.64</v>
      </c>
      <c r="H587" s="124">
        <f>'№4 вед 2023-2025'!I189</f>
        <v>726305.64</v>
      </c>
    </row>
    <row r="588" spans="1:8" s="175" customFormat="1" ht="30.75">
      <c r="A588" s="10" t="s">
        <v>758</v>
      </c>
      <c r="B588" s="158" t="s">
        <v>25</v>
      </c>
      <c r="C588" s="143" t="s">
        <v>128</v>
      </c>
      <c r="D588" s="173"/>
      <c r="E588" s="173"/>
      <c r="F588" s="174">
        <f>F594+F589</f>
        <v>1013000</v>
      </c>
      <c r="G588" s="174">
        <f>G594+G589</f>
        <v>1059200</v>
      </c>
      <c r="H588" s="174">
        <f>H594+H589</f>
        <v>54800</v>
      </c>
    </row>
    <row r="589" spans="1:8" ht="78">
      <c r="A589" s="10" t="s">
        <v>759</v>
      </c>
      <c r="B589" s="126" t="s">
        <v>937</v>
      </c>
      <c r="C589" s="127" t="s">
        <v>130</v>
      </c>
      <c r="D589" s="10"/>
      <c r="E589" s="10"/>
      <c r="F589" s="176">
        <f aca="true" t="shared" si="113" ref="F589:H592">F590</f>
        <v>958200</v>
      </c>
      <c r="G589" s="176">
        <f t="shared" si="113"/>
        <v>1004400</v>
      </c>
      <c r="H589" s="176">
        <f t="shared" si="113"/>
        <v>0</v>
      </c>
    </row>
    <row r="590" spans="1:8" ht="15">
      <c r="A590" s="10" t="s">
        <v>760</v>
      </c>
      <c r="B590" s="126" t="s">
        <v>340</v>
      </c>
      <c r="C590" s="127" t="s">
        <v>130</v>
      </c>
      <c r="D590" s="10" t="s">
        <v>656</v>
      </c>
      <c r="E590" s="10"/>
      <c r="F590" s="176">
        <f t="shared" si="113"/>
        <v>958200</v>
      </c>
      <c r="G590" s="176">
        <f t="shared" si="113"/>
        <v>1004400</v>
      </c>
      <c r="H590" s="176">
        <f t="shared" si="113"/>
        <v>0</v>
      </c>
    </row>
    <row r="591" spans="1:8" ht="15">
      <c r="A591" s="10" t="s">
        <v>761</v>
      </c>
      <c r="B591" s="126" t="s">
        <v>39</v>
      </c>
      <c r="C591" s="127" t="s">
        <v>130</v>
      </c>
      <c r="D591" s="10" t="s">
        <v>596</v>
      </c>
      <c r="E591" s="10"/>
      <c r="F591" s="176">
        <f t="shared" si="113"/>
        <v>958200</v>
      </c>
      <c r="G591" s="176">
        <f t="shared" si="113"/>
        <v>1004400</v>
      </c>
      <c r="H591" s="176">
        <f t="shared" si="113"/>
        <v>0</v>
      </c>
    </row>
    <row r="592" spans="1:8" ht="15">
      <c r="A592" s="10" t="s">
        <v>769</v>
      </c>
      <c r="B592" s="145" t="s">
        <v>579</v>
      </c>
      <c r="C592" s="127" t="s">
        <v>130</v>
      </c>
      <c r="D592" s="10" t="s">
        <v>596</v>
      </c>
      <c r="E592" s="10" t="s">
        <v>43</v>
      </c>
      <c r="F592" s="176">
        <f t="shared" si="113"/>
        <v>958200</v>
      </c>
      <c r="G592" s="176">
        <f t="shared" si="113"/>
        <v>1004400</v>
      </c>
      <c r="H592" s="176">
        <f t="shared" si="113"/>
        <v>0</v>
      </c>
    </row>
    <row r="593" spans="1:8" ht="15">
      <c r="A593" s="10" t="s">
        <v>770</v>
      </c>
      <c r="B593" s="145" t="s">
        <v>42</v>
      </c>
      <c r="C593" s="127" t="s">
        <v>130</v>
      </c>
      <c r="D593" s="10" t="s">
        <v>596</v>
      </c>
      <c r="E593" s="10" t="s">
        <v>44</v>
      </c>
      <c r="F593" s="14">
        <f>'№4 вед 2023-2025'!G471</f>
        <v>958200</v>
      </c>
      <c r="G593" s="14">
        <f>'№4 вед 2023-2025'!H471</f>
        <v>1004400</v>
      </c>
      <c r="H593" s="14">
        <f>'№4 вед 2023-2025'!I471</f>
        <v>0</v>
      </c>
    </row>
    <row r="594" spans="1:8" ht="93">
      <c r="A594" s="10" t="s">
        <v>771</v>
      </c>
      <c r="B594" s="126" t="s">
        <v>936</v>
      </c>
      <c r="C594" s="127" t="s">
        <v>129</v>
      </c>
      <c r="D594" s="10"/>
      <c r="E594" s="10"/>
      <c r="F594" s="176">
        <f aca="true" t="shared" si="114" ref="F594:H597">F595</f>
        <v>54800</v>
      </c>
      <c r="G594" s="176">
        <f t="shared" si="114"/>
        <v>54800</v>
      </c>
      <c r="H594" s="176">
        <f t="shared" si="114"/>
        <v>54800</v>
      </c>
    </row>
    <row r="595" spans="1:8" ht="15">
      <c r="A595" s="10" t="s">
        <v>772</v>
      </c>
      <c r="B595" s="126" t="s">
        <v>340</v>
      </c>
      <c r="C595" s="127" t="s">
        <v>129</v>
      </c>
      <c r="D595" s="10" t="s">
        <v>656</v>
      </c>
      <c r="E595" s="10"/>
      <c r="F595" s="176">
        <f t="shared" si="114"/>
        <v>54800</v>
      </c>
      <c r="G595" s="176">
        <f t="shared" si="114"/>
        <v>54800</v>
      </c>
      <c r="H595" s="176">
        <f t="shared" si="114"/>
        <v>54800</v>
      </c>
    </row>
    <row r="596" spans="1:8" ht="15">
      <c r="A596" s="10" t="s">
        <v>773</v>
      </c>
      <c r="B596" s="126" t="s">
        <v>39</v>
      </c>
      <c r="C596" s="127" t="s">
        <v>129</v>
      </c>
      <c r="D596" s="10" t="s">
        <v>596</v>
      </c>
      <c r="E596" s="10"/>
      <c r="F596" s="176">
        <f t="shared" si="114"/>
        <v>54800</v>
      </c>
      <c r="G596" s="176">
        <f t="shared" si="114"/>
        <v>54800</v>
      </c>
      <c r="H596" s="176">
        <f t="shared" si="114"/>
        <v>54800</v>
      </c>
    </row>
    <row r="597" spans="1:8" ht="15">
      <c r="A597" s="10" t="s">
        <v>774</v>
      </c>
      <c r="B597" s="145" t="s">
        <v>665</v>
      </c>
      <c r="C597" s="127" t="s">
        <v>129</v>
      </c>
      <c r="D597" s="10" t="s">
        <v>596</v>
      </c>
      <c r="E597" s="10" t="s">
        <v>9</v>
      </c>
      <c r="F597" s="176">
        <f t="shared" si="114"/>
        <v>54800</v>
      </c>
      <c r="G597" s="176">
        <f t="shared" si="114"/>
        <v>54800</v>
      </c>
      <c r="H597" s="176">
        <f t="shared" si="114"/>
        <v>54800</v>
      </c>
    </row>
    <row r="598" spans="1:8" ht="15">
      <c r="A598" s="10" t="s">
        <v>858</v>
      </c>
      <c r="B598" s="126" t="s">
        <v>159</v>
      </c>
      <c r="C598" s="127" t="s">
        <v>129</v>
      </c>
      <c r="D598" s="10" t="s">
        <v>596</v>
      </c>
      <c r="E598" s="10" t="s">
        <v>562</v>
      </c>
      <c r="F598" s="14">
        <f>'№4 вед 2023-2025'!G464</f>
        <v>54800</v>
      </c>
      <c r="G598" s="14">
        <f>'№4 вед 2023-2025'!H464</f>
        <v>54800</v>
      </c>
      <c r="H598" s="14">
        <f>'№4 вед 2023-2025'!I464</f>
        <v>54800</v>
      </c>
    </row>
    <row r="599" spans="1:8" s="175" customFormat="1" ht="30.75">
      <c r="A599" s="10" t="s">
        <v>775</v>
      </c>
      <c r="B599" s="177" t="s">
        <v>32</v>
      </c>
      <c r="C599" s="143" t="s">
        <v>51</v>
      </c>
      <c r="D599" s="173"/>
      <c r="E599" s="173"/>
      <c r="F599" s="174">
        <f aca="true" t="shared" si="115" ref="F599:H600">F600</f>
        <v>2060569</v>
      </c>
      <c r="G599" s="174">
        <f t="shared" si="115"/>
        <v>2060569</v>
      </c>
      <c r="H599" s="174">
        <f t="shared" si="115"/>
        <v>2060569</v>
      </c>
    </row>
    <row r="600" spans="1:8" ht="15">
      <c r="A600" s="10" t="s">
        <v>1215</v>
      </c>
      <c r="B600" s="28" t="s">
        <v>521</v>
      </c>
      <c r="C600" s="127" t="s">
        <v>52</v>
      </c>
      <c r="D600" s="10"/>
      <c r="E600" s="10"/>
      <c r="F600" s="176">
        <f t="shared" si="115"/>
        <v>2060569</v>
      </c>
      <c r="G600" s="176">
        <f t="shared" si="115"/>
        <v>2060569</v>
      </c>
      <c r="H600" s="176">
        <f t="shared" si="115"/>
        <v>2060569</v>
      </c>
    </row>
    <row r="601" spans="1:8" ht="62.25">
      <c r="A601" s="10" t="s">
        <v>1216</v>
      </c>
      <c r="B601" s="28" t="s">
        <v>517</v>
      </c>
      <c r="C601" s="127" t="s">
        <v>53</v>
      </c>
      <c r="D601" s="10"/>
      <c r="E601" s="10"/>
      <c r="F601" s="176">
        <f aca="true" t="shared" si="116" ref="F601:H604">F602</f>
        <v>2060569</v>
      </c>
      <c r="G601" s="176">
        <f t="shared" si="116"/>
        <v>2060569</v>
      </c>
      <c r="H601" s="176">
        <f t="shared" si="116"/>
        <v>2060569</v>
      </c>
    </row>
    <row r="602" spans="1:8" ht="62.25">
      <c r="A602" s="10" t="s">
        <v>1217</v>
      </c>
      <c r="B602" s="126" t="s">
        <v>3</v>
      </c>
      <c r="C602" s="127" t="s">
        <v>53</v>
      </c>
      <c r="D602" s="10" t="s">
        <v>313</v>
      </c>
      <c r="E602" s="10"/>
      <c r="F602" s="176">
        <f t="shared" si="116"/>
        <v>2060569</v>
      </c>
      <c r="G602" s="176">
        <f t="shared" si="116"/>
        <v>2060569</v>
      </c>
      <c r="H602" s="176">
        <f t="shared" si="116"/>
        <v>2060569</v>
      </c>
    </row>
    <row r="603" spans="1:8" ht="30.75">
      <c r="A603" s="10" t="s">
        <v>1218</v>
      </c>
      <c r="B603" s="126" t="s">
        <v>27</v>
      </c>
      <c r="C603" s="127" t="s">
        <v>53</v>
      </c>
      <c r="D603" s="10" t="s">
        <v>330</v>
      </c>
      <c r="E603" s="10"/>
      <c r="F603" s="176">
        <f t="shared" si="116"/>
        <v>2060569</v>
      </c>
      <c r="G603" s="176">
        <f t="shared" si="116"/>
        <v>2060569</v>
      </c>
      <c r="H603" s="176">
        <f t="shared" si="116"/>
        <v>2060569</v>
      </c>
    </row>
    <row r="604" spans="1:8" ht="15">
      <c r="A604" s="10" t="s">
        <v>1219</v>
      </c>
      <c r="B604" s="145" t="s">
        <v>665</v>
      </c>
      <c r="C604" s="127" t="s">
        <v>53</v>
      </c>
      <c r="D604" s="10" t="s">
        <v>330</v>
      </c>
      <c r="E604" s="10" t="s">
        <v>9</v>
      </c>
      <c r="F604" s="176">
        <f t="shared" si="116"/>
        <v>2060569</v>
      </c>
      <c r="G604" s="176">
        <f t="shared" si="116"/>
        <v>2060569</v>
      </c>
      <c r="H604" s="176">
        <f t="shared" si="116"/>
        <v>2060569</v>
      </c>
    </row>
    <row r="605" spans="1:8" ht="30.75">
      <c r="A605" s="10" t="s">
        <v>776</v>
      </c>
      <c r="B605" s="28" t="s">
        <v>26</v>
      </c>
      <c r="C605" s="127" t="s">
        <v>53</v>
      </c>
      <c r="D605" s="10" t="s">
        <v>330</v>
      </c>
      <c r="E605" s="10" t="s">
        <v>263</v>
      </c>
      <c r="F605" s="14">
        <f>'№4 вед 2023-2025'!G33</f>
        <v>2060569</v>
      </c>
      <c r="G605" s="14">
        <f>'№4 вед 2023-2025'!H33</f>
        <v>2060569</v>
      </c>
      <c r="H605" s="14">
        <f>'№4 вед 2023-2025'!I33</f>
        <v>2060569</v>
      </c>
    </row>
    <row r="606" spans="1:8" s="175" customFormat="1" ht="30.75">
      <c r="A606" s="10" t="s">
        <v>777</v>
      </c>
      <c r="B606" s="158" t="s">
        <v>33</v>
      </c>
      <c r="C606" s="173" t="s">
        <v>54</v>
      </c>
      <c r="D606" s="173"/>
      <c r="E606" s="173"/>
      <c r="F606" s="174">
        <f>F607</f>
        <v>2377994</v>
      </c>
      <c r="G606" s="174">
        <f>G607</f>
        <v>1433884</v>
      </c>
      <c r="H606" s="174">
        <f>H607</f>
        <v>1463884</v>
      </c>
    </row>
    <row r="607" spans="1:8" ht="15">
      <c r="A607" s="10" t="s">
        <v>778</v>
      </c>
      <c r="B607" s="126" t="s">
        <v>514</v>
      </c>
      <c r="C607" s="10" t="s">
        <v>55</v>
      </c>
      <c r="D607" s="10"/>
      <c r="E607" s="10"/>
      <c r="F607" s="176">
        <f>F608+F621</f>
        <v>2377994</v>
      </c>
      <c r="G607" s="176">
        <f>G608+G621</f>
        <v>1433884</v>
      </c>
      <c r="H607" s="176">
        <f>H608+H621</f>
        <v>1463884</v>
      </c>
    </row>
    <row r="608" spans="1:8" ht="46.5">
      <c r="A608" s="10" t="s">
        <v>779</v>
      </c>
      <c r="B608" s="28" t="s">
        <v>938</v>
      </c>
      <c r="C608" s="127" t="s">
        <v>56</v>
      </c>
      <c r="D608" s="10"/>
      <c r="E608" s="10"/>
      <c r="F608" s="176">
        <f>F609+F613+F617</f>
        <v>2227994</v>
      </c>
      <c r="G608" s="176">
        <f>G609+G613+G617</f>
        <v>1283884</v>
      </c>
      <c r="H608" s="176">
        <f>H609+H613+H617</f>
        <v>1313884</v>
      </c>
    </row>
    <row r="609" spans="1:8" ht="62.25">
      <c r="A609" s="10" t="s">
        <v>780</v>
      </c>
      <c r="B609" s="126" t="s">
        <v>3</v>
      </c>
      <c r="C609" s="127" t="s">
        <v>56</v>
      </c>
      <c r="D609" s="10" t="s">
        <v>313</v>
      </c>
      <c r="E609" s="10"/>
      <c r="F609" s="176">
        <f aca="true" t="shared" si="117" ref="F609:H611">F610</f>
        <v>1737044</v>
      </c>
      <c r="G609" s="176">
        <f t="shared" si="117"/>
        <v>1037044</v>
      </c>
      <c r="H609" s="176">
        <f t="shared" si="117"/>
        <v>1037044</v>
      </c>
    </row>
    <row r="610" spans="1:8" ht="30.75">
      <c r="A610" s="10" t="s">
        <v>781</v>
      </c>
      <c r="B610" s="126" t="s">
        <v>27</v>
      </c>
      <c r="C610" s="127" t="s">
        <v>56</v>
      </c>
      <c r="D610" s="10" t="s">
        <v>330</v>
      </c>
      <c r="E610" s="10"/>
      <c r="F610" s="176">
        <f t="shared" si="117"/>
        <v>1737044</v>
      </c>
      <c r="G610" s="176">
        <f t="shared" si="117"/>
        <v>1037044</v>
      </c>
      <c r="H610" s="176">
        <f t="shared" si="117"/>
        <v>1037044</v>
      </c>
    </row>
    <row r="611" spans="1:8" ht="15">
      <c r="A611" s="10" t="s">
        <v>582</v>
      </c>
      <c r="B611" s="145" t="s">
        <v>665</v>
      </c>
      <c r="C611" s="127" t="s">
        <v>56</v>
      </c>
      <c r="D611" s="10" t="s">
        <v>330</v>
      </c>
      <c r="E611" s="10" t="s">
        <v>9</v>
      </c>
      <c r="F611" s="176">
        <f t="shared" si="117"/>
        <v>1737044</v>
      </c>
      <c r="G611" s="176">
        <f t="shared" si="117"/>
        <v>1037044</v>
      </c>
      <c r="H611" s="176">
        <f t="shared" si="117"/>
        <v>1037044</v>
      </c>
    </row>
    <row r="612" spans="1:8" ht="46.5">
      <c r="A612" s="10" t="s">
        <v>782</v>
      </c>
      <c r="B612" s="28" t="s">
        <v>671</v>
      </c>
      <c r="C612" s="127" t="s">
        <v>56</v>
      </c>
      <c r="D612" s="10" t="s">
        <v>330</v>
      </c>
      <c r="E612" s="10" t="s">
        <v>264</v>
      </c>
      <c r="F612" s="14">
        <f>'№4 вед 2023-2025'!G18</f>
        <v>1737044</v>
      </c>
      <c r="G612" s="14">
        <f>'№4 вед 2023-2025'!H18</f>
        <v>1037044</v>
      </c>
      <c r="H612" s="14">
        <f>'№4 вед 2023-2025'!I18</f>
        <v>1037044</v>
      </c>
    </row>
    <row r="613" spans="1:8" ht="46.5">
      <c r="A613" s="10" t="s">
        <v>1140</v>
      </c>
      <c r="B613" s="126" t="s">
        <v>867</v>
      </c>
      <c r="C613" s="127" t="s">
        <v>56</v>
      </c>
      <c r="D613" s="10" t="s">
        <v>141</v>
      </c>
      <c r="E613" s="10"/>
      <c r="F613" s="176">
        <f aca="true" t="shared" si="118" ref="F613:H615">F614</f>
        <v>480950</v>
      </c>
      <c r="G613" s="176">
        <f t="shared" si="118"/>
        <v>236840</v>
      </c>
      <c r="H613" s="176">
        <f t="shared" si="118"/>
        <v>266840</v>
      </c>
    </row>
    <row r="614" spans="1:8" ht="30.75">
      <c r="A614" s="10" t="s">
        <v>1141</v>
      </c>
      <c r="B614" s="126" t="s">
        <v>362</v>
      </c>
      <c r="C614" s="127" t="s">
        <v>56</v>
      </c>
      <c r="D614" s="10" t="s">
        <v>667</v>
      </c>
      <c r="E614" s="10"/>
      <c r="F614" s="176">
        <f t="shared" si="118"/>
        <v>480950</v>
      </c>
      <c r="G614" s="176">
        <f t="shared" si="118"/>
        <v>236840</v>
      </c>
      <c r="H614" s="176">
        <f t="shared" si="118"/>
        <v>266840</v>
      </c>
    </row>
    <row r="615" spans="1:8" ht="15">
      <c r="A615" s="10" t="s">
        <v>1142</v>
      </c>
      <c r="B615" s="145" t="s">
        <v>665</v>
      </c>
      <c r="C615" s="127" t="s">
        <v>56</v>
      </c>
      <c r="D615" s="10" t="s">
        <v>667</v>
      </c>
      <c r="E615" s="10" t="s">
        <v>9</v>
      </c>
      <c r="F615" s="176">
        <f t="shared" si="118"/>
        <v>480950</v>
      </c>
      <c r="G615" s="176">
        <f t="shared" si="118"/>
        <v>236840</v>
      </c>
      <c r="H615" s="176">
        <f t="shared" si="118"/>
        <v>266840</v>
      </c>
    </row>
    <row r="616" spans="1:8" ht="46.5">
      <c r="A616" s="10" t="s">
        <v>783</v>
      </c>
      <c r="B616" s="28" t="s">
        <v>671</v>
      </c>
      <c r="C616" s="127" t="s">
        <v>56</v>
      </c>
      <c r="D616" s="10" t="s">
        <v>667</v>
      </c>
      <c r="E616" s="10" t="s">
        <v>264</v>
      </c>
      <c r="F616" s="14">
        <f>'№4 вед 2023-2025'!G20</f>
        <v>480950</v>
      </c>
      <c r="G616" s="14">
        <f>'№4 вед 2023-2025'!H20</f>
        <v>236840</v>
      </c>
      <c r="H616" s="14">
        <f>'№4 вед 2023-2025'!I20</f>
        <v>266840</v>
      </c>
    </row>
    <row r="617" spans="1:8" ht="15">
      <c r="A617" s="10" t="s">
        <v>784</v>
      </c>
      <c r="B617" s="126" t="s">
        <v>30</v>
      </c>
      <c r="C617" s="127" t="s">
        <v>56</v>
      </c>
      <c r="D617" s="10" t="s">
        <v>29</v>
      </c>
      <c r="E617" s="10"/>
      <c r="F617" s="176">
        <f aca="true" t="shared" si="119" ref="F617:H619">F618</f>
        <v>10000</v>
      </c>
      <c r="G617" s="176">
        <f t="shared" si="119"/>
        <v>10000</v>
      </c>
      <c r="H617" s="176">
        <f t="shared" si="119"/>
        <v>10000</v>
      </c>
    </row>
    <row r="618" spans="1:8" ht="15">
      <c r="A618" s="10" t="s">
        <v>785</v>
      </c>
      <c r="B618" s="126" t="s">
        <v>31</v>
      </c>
      <c r="C618" s="127" t="s">
        <v>56</v>
      </c>
      <c r="D618" s="10" t="s">
        <v>28</v>
      </c>
      <c r="E618" s="10"/>
      <c r="F618" s="176">
        <f t="shared" si="119"/>
        <v>10000</v>
      </c>
      <c r="G618" s="176">
        <f t="shared" si="119"/>
        <v>10000</v>
      </c>
      <c r="H618" s="176">
        <f t="shared" si="119"/>
        <v>10000</v>
      </c>
    </row>
    <row r="619" spans="1:8" ht="15">
      <c r="A619" s="10" t="s">
        <v>786</v>
      </c>
      <c r="B619" s="145" t="s">
        <v>665</v>
      </c>
      <c r="C619" s="127" t="s">
        <v>56</v>
      </c>
      <c r="D619" s="10" t="s">
        <v>28</v>
      </c>
      <c r="E619" s="10" t="s">
        <v>9</v>
      </c>
      <c r="F619" s="176">
        <f t="shared" si="119"/>
        <v>10000</v>
      </c>
      <c r="G619" s="176">
        <f t="shared" si="119"/>
        <v>10000</v>
      </c>
      <c r="H619" s="176">
        <f t="shared" si="119"/>
        <v>10000</v>
      </c>
    </row>
    <row r="620" spans="1:8" ht="46.5">
      <c r="A620" s="10" t="s">
        <v>787</v>
      </c>
      <c r="B620" s="28" t="s">
        <v>671</v>
      </c>
      <c r="C620" s="127" t="s">
        <v>56</v>
      </c>
      <c r="D620" s="10" t="s">
        <v>28</v>
      </c>
      <c r="E620" s="10" t="s">
        <v>264</v>
      </c>
      <c r="F620" s="14">
        <f>'№4 вед 2023-2025'!G22</f>
        <v>10000</v>
      </c>
      <c r="G620" s="14">
        <f>'№4 вед 2023-2025'!H22</f>
        <v>10000</v>
      </c>
      <c r="H620" s="14">
        <f>'№4 вед 2023-2025'!I22</f>
        <v>10000</v>
      </c>
    </row>
    <row r="621" spans="1:8" ht="63" customHeight="1">
      <c r="A621" s="10" t="s">
        <v>583</v>
      </c>
      <c r="B621" s="28" t="s">
        <v>1252</v>
      </c>
      <c r="C621" s="127" t="s">
        <v>1251</v>
      </c>
      <c r="D621" s="10" t="s">
        <v>313</v>
      </c>
      <c r="E621" s="10"/>
      <c r="F621" s="176">
        <f>F622</f>
        <v>150000</v>
      </c>
      <c r="G621" s="176">
        <f>G622</f>
        <v>150000</v>
      </c>
      <c r="H621" s="176">
        <f>H622</f>
        <v>150000</v>
      </c>
    </row>
    <row r="622" spans="1:8" ht="30.75">
      <c r="A622" s="10" t="s">
        <v>859</v>
      </c>
      <c r="B622" s="126" t="s">
        <v>27</v>
      </c>
      <c r="C622" s="127" t="s">
        <v>1251</v>
      </c>
      <c r="D622" s="10" t="s">
        <v>330</v>
      </c>
      <c r="E622" s="10"/>
      <c r="F622" s="176">
        <f aca="true" t="shared" si="120" ref="F622:H623">F623</f>
        <v>150000</v>
      </c>
      <c r="G622" s="176">
        <f t="shared" si="120"/>
        <v>150000</v>
      </c>
      <c r="H622" s="176">
        <f t="shared" si="120"/>
        <v>150000</v>
      </c>
    </row>
    <row r="623" spans="1:8" ht="15">
      <c r="A623" s="10" t="s">
        <v>860</v>
      </c>
      <c r="B623" s="145" t="s">
        <v>665</v>
      </c>
      <c r="C623" s="127" t="s">
        <v>1251</v>
      </c>
      <c r="D623" s="10" t="s">
        <v>330</v>
      </c>
      <c r="E623" s="10" t="s">
        <v>9</v>
      </c>
      <c r="F623" s="176">
        <f t="shared" si="120"/>
        <v>150000</v>
      </c>
      <c r="G623" s="176">
        <f t="shared" si="120"/>
        <v>150000</v>
      </c>
      <c r="H623" s="176">
        <f t="shared" si="120"/>
        <v>150000</v>
      </c>
    </row>
    <row r="624" spans="1:8" ht="46.5">
      <c r="A624" s="10" t="s">
        <v>861</v>
      </c>
      <c r="B624" s="28" t="s">
        <v>671</v>
      </c>
      <c r="C624" s="127" t="s">
        <v>1251</v>
      </c>
      <c r="D624" s="10" t="s">
        <v>330</v>
      </c>
      <c r="E624" s="10" t="s">
        <v>264</v>
      </c>
      <c r="F624" s="14">
        <f>'№4 вед 2023-2025'!G23</f>
        <v>150000</v>
      </c>
      <c r="G624" s="14">
        <f>'№4 вед 2023-2025'!H23</f>
        <v>150000</v>
      </c>
      <c r="H624" s="14">
        <f>'№4 вед 2023-2025'!I23</f>
        <v>150000</v>
      </c>
    </row>
    <row r="625" spans="1:8" s="175" customFormat="1" ht="30.75">
      <c r="A625" s="10" t="s">
        <v>862</v>
      </c>
      <c r="B625" s="177" t="s">
        <v>518</v>
      </c>
      <c r="C625" s="143" t="s">
        <v>57</v>
      </c>
      <c r="D625" s="173"/>
      <c r="E625" s="173"/>
      <c r="F625" s="174">
        <f>F626</f>
        <v>2280296</v>
      </c>
      <c r="G625" s="174">
        <f>G626</f>
        <v>1880296</v>
      </c>
      <c r="H625" s="174">
        <f>H626</f>
        <v>1880296</v>
      </c>
    </row>
    <row r="626" spans="1:8" ht="30.75">
      <c r="A626" s="10" t="s">
        <v>863</v>
      </c>
      <c r="B626" s="28" t="s">
        <v>515</v>
      </c>
      <c r="C626" s="127" t="s">
        <v>58</v>
      </c>
      <c r="D626" s="10"/>
      <c r="E626" s="10"/>
      <c r="F626" s="176">
        <f>F627+F640+F645</f>
        <v>2280296</v>
      </c>
      <c r="G626" s="176">
        <f>G627+G640+G645</f>
        <v>1880296</v>
      </c>
      <c r="H626" s="176">
        <f>H627+H640+H645</f>
        <v>1880296</v>
      </c>
    </row>
    <row r="627" spans="1:8" ht="43.5" customHeight="1">
      <c r="A627" s="10" t="s">
        <v>994</v>
      </c>
      <c r="B627" s="28" t="s">
        <v>702</v>
      </c>
      <c r="C627" s="127" t="s">
        <v>59</v>
      </c>
      <c r="D627" s="10"/>
      <c r="E627" s="10"/>
      <c r="F627" s="176">
        <f>F628+F632+F636</f>
        <v>1073522</v>
      </c>
      <c r="G627" s="176">
        <f>G628+G632+G636</f>
        <v>873522</v>
      </c>
      <c r="H627" s="176">
        <f>H628+H632+H636</f>
        <v>873522</v>
      </c>
    </row>
    <row r="628" spans="1:8" ht="62.25">
      <c r="A628" s="10" t="s">
        <v>1074</v>
      </c>
      <c r="B628" s="126" t="s">
        <v>3</v>
      </c>
      <c r="C628" s="127" t="s">
        <v>59</v>
      </c>
      <c r="D628" s="10" t="s">
        <v>313</v>
      </c>
      <c r="E628" s="10"/>
      <c r="F628" s="176">
        <f aca="true" t="shared" si="121" ref="F628:H630">F629</f>
        <v>863522</v>
      </c>
      <c r="G628" s="176">
        <f t="shared" si="121"/>
        <v>663522</v>
      </c>
      <c r="H628" s="176">
        <f t="shared" si="121"/>
        <v>663522</v>
      </c>
    </row>
    <row r="629" spans="1:8" ht="30.75">
      <c r="A629" s="10" t="s">
        <v>1143</v>
      </c>
      <c r="B629" s="126" t="s">
        <v>27</v>
      </c>
      <c r="C629" s="127" t="s">
        <v>59</v>
      </c>
      <c r="D629" s="10" t="s">
        <v>330</v>
      </c>
      <c r="E629" s="10"/>
      <c r="F629" s="176">
        <f t="shared" si="121"/>
        <v>863522</v>
      </c>
      <c r="G629" s="176">
        <f t="shared" si="121"/>
        <v>663522</v>
      </c>
      <c r="H629" s="176">
        <f t="shared" si="121"/>
        <v>663522</v>
      </c>
    </row>
    <row r="630" spans="1:8" ht="15">
      <c r="A630" s="10" t="s">
        <v>1144</v>
      </c>
      <c r="B630" s="145" t="s">
        <v>665</v>
      </c>
      <c r="C630" s="127" t="s">
        <v>59</v>
      </c>
      <c r="D630" s="10" t="s">
        <v>330</v>
      </c>
      <c r="E630" s="10" t="s">
        <v>9</v>
      </c>
      <c r="F630" s="176">
        <f t="shared" si="121"/>
        <v>863522</v>
      </c>
      <c r="G630" s="176">
        <f t="shared" si="121"/>
        <v>663522</v>
      </c>
      <c r="H630" s="176">
        <f t="shared" si="121"/>
        <v>663522</v>
      </c>
    </row>
    <row r="631" spans="1:8" ht="46.5">
      <c r="A631" s="10" t="s">
        <v>695</v>
      </c>
      <c r="B631" s="28" t="s">
        <v>654</v>
      </c>
      <c r="C631" s="127" t="s">
        <v>59</v>
      </c>
      <c r="D631" s="10" t="s">
        <v>330</v>
      </c>
      <c r="E631" s="10" t="s">
        <v>266</v>
      </c>
      <c r="F631" s="14">
        <f>'№4 вед 2023-2025'!G212</f>
        <v>863522</v>
      </c>
      <c r="G631" s="14">
        <f>'№4 вед 2023-2025'!H212</f>
        <v>663522</v>
      </c>
      <c r="H631" s="14">
        <f>'№4 вед 2023-2025'!I212</f>
        <v>663522</v>
      </c>
    </row>
    <row r="632" spans="1:8" ht="46.5">
      <c r="A632" s="10" t="s">
        <v>995</v>
      </c>
      <c r="B632" s="126" t="s">
        <v>867</v>
      </c>
      <c r="C632" s="127" t="s">
        <v>59</v>
      </c>
      <c r="D632" s="10" t="s">
        <v>141</v>
      </c>
      <c r="E632" s="10"/>
      <c r="F632" s="176">
        <f aca="true" t="shared" si="122" ref="F632:H638">F633</f>
        <v>200000</v>
      </c>
      <c r="G632" s="176">
        <f t="shared" si="122"/>
        <v>200000</v>
      </c>
      <c r="H632" s="176">
        <f t="shared" si="122"/>
        <v>200000</v>
      </c>
    </row>
    <row r="633" spans="1:8" ht="30.75">
      <c r="A633" s="10" t="s">
        <v>996</v>
      </c>
      <c r="B633" s="126" t="s">
        <v>362</v>
      </c>
      <c r="C633" s="127" t="s">
        <v>59</v>
      </c>
      <c r="D633" s="10" t="s">
        <v>667</v>
      </c>
      <c r="E633" s="10"/>
      <c r="F633" s="176">
        <f t="shared" si="122"/>
        <v>200000</v>
      </c>
      <c r="G633" s="176">
        <f t="shared" si="122"/>
        <v>200000</v>
      </c>
      <c r="H633" s="176">
        <f t="shared" si="122"/>
        <v>200000</v>
      </c>
    </row>
    <row r="634" spans="1:8" ht="15">
      <c r="A634" s="10" t="s">
        <v>997</v>
      </c>
      <c r="B634" s="145" t="s">
        <v>665</v>
      </c>
      <c r="C634" s="127" t="s">
        <v>59</v>
      </c>
      <c r="D634" s="10" t="s">
        <v>667</v>
      </c>
      <c r="E634" s="10" t="s">
        <v>9</v>
      </c>
      <c r="F634" s="176">
        <f t="shared" si="122"/>
        <v>200000</v>
      </c>
      <c r="G634" s="176">
        <f t="shared" si="122"/>
        <v>200000</v>
      </c>
      <c r="H634" s="176">
        <f t="shared" si="122"/>
        <v>200000</v>
      </c>
    </row>
    <row r="635" spans="1:8" ht="46.5">
      <c r="A635" s="10" t="s">
        <v>1253</v>
      </c>
      <c r="B635" s="28" t="s">
        <v>654</v>
      </c>
      <c r="C635" s="127" t="s">
        <v>59</v>
      </c>
      <c r="D635" s="10" t="s">
        <v>667</v>
      </c>
      <c r="E635" s="10" t="s">
        <v>266</v>
      </c>
      <c r="F635" s="14">
        <f>'№4 вед 2023-2025'!G214</f>
        <v>200000</v>
      </c>
      <c r="G635" s="14">
        <f>'№4 вед 2023-2025'!H214</f>
        <v>200000</v>
      </c>
      <c r="H635" s="14">
        <f>'№4 вед 2023-2025'!I214</f>
        <v>200000</v>
      </c>
    </row>
    <row r="636" spans="1:8" ht="15">
      <c r="A636" s="10" t="s">
        <v>1254</v>
      </c>
      <c r="B636" s="126" t="s">
        <v>30</v>
      </c>
      <c r="C636" s="127" t="s">
        <v>59</v>
      </c>
      <c r="D636" s="10" t="s">
        <v>29</v>
      </c>
      <c r="E636" s="10"/>
      <c r="F636" s="176">
        <f t="shared" si="122"/>
        <v>10000</v>
      </c>
      <c r="G636" s="176">
        <f t="shared" si="122"/>
        <v>10000</v>
      </c>
      <c r="H636" s="176">
        <f t="shared" si="122"/>
        <v>10000</v>
      </c>
    </row>
    <row r="637" spans="1:8" ht="15">
      <c r="A637" s="10" t="s">
        <v>1258</v>
      </c>
      <c r="B637" s="126" t="s">
        <v>31</v>
      </c>
      <c r="C637" s="127" t="s">
        <v>59</v>
      </c>
      <c r="D637" s="10" t="s">
        <v>28</v>
      </c>
      <c r="E637" s="10"/>
      <c r="F637" s="176">
        <f t="shared" si="122"/>
        <v>10000</v>
      </c>
      <c r="G637" s="176">
        <f t="shared" si="122"/>
        <v>10000</v>
      </c>
      <c r="H637" s="176">
        <f t="shared" si="122"/>
        <v>10000</v>
      </c>
    </row>
    <row r="638" spans="1:8" ht="15">
      <c r="A638" s="10" t="s">
        <v>1259</v>
      </c>
      <c r="B638" s="145" t="s">
        <v>665</v>
      </c>
      <c r="C638" s="127" t="s">
        <v>59</v>
      </c>
      <c r="D638" s="10" t="s">
        <v>28</v>
      </c>
      <c r="E638" s="10" t="s">
        <v>9</v>
      </c>
      <c r="F638" s="176">
        <f t="shared" si="122"/>
        <v>10000</v>
      </c>
      <c r="G638" s="176">
        <f t="shared" si="122"/>
        <v>10000</v>
      </c>
      <c r="H638" s="176">
        <f t="shared" si="122"/>
        <v>10000</v>
      </c>
    </row>
    <row r="639" spans="1:8" ht="46.5">
      <c r="A639" s="10" t="s">
        <v>1260</v>
      </c>
      <c r="B639" s="28" t="s">
        <v>654</v>
      </c>
      <c r="C639" s="127" t="s">
        <v>59</v>
      </c>
      <c r="D639" s="10" t="s">
        <v>28</v>
      </c>
      <c r="E639" s="10" t="s">
        <v>266</v>
      </c>
      <c r="F639" s="14">
        <f>'№4 вед 2023-2025'!G216</f>
        <v>10000</v>
      </c>
      <c r="G639" s="14">
        <f>'№4 вед 2023-2025'!H216</f>
        <v>10000</v>
      </c>
      <c r="H639" s="14">
        <f>'№4 вед 2023-2025'!I216</f>
        <v>10000</v>
      </c>
    </row>
    <row r="640" spans="1:8" ht="62.25">
      <c r="A640" s="10" t="s">
        <v>1261</v>
      </c>
      <c r="B640" s="145" t="s">
        <v>567</v>
      </c>
      <c r="C640" s="127" t="s">
        <v>60</v>
      </c>
      <c r="D640" s="10"/>
      <c r="E640" s="10"/>
      <c r="F640" s="176">
        <f>F641</f>
        <v>863522</v>
      </c>
      <c r="G640" s="176">
        <f>G641</f>
        <v>663522</v>
      </c>
      <c r="H640" s="176">
        <f>H641</f>
        <v>663522</v>
      </c>
    </row>
    <row r="641" spans="1:8" ht="62.25">
      <c r="A641" s="10" t="s">
        <v>998</v>
      </c>
      <c r="B641" s="126" t="s">
        <v>3</v>
      </c>
      <c r="C641" s="127" t="s">
        <v>60</v>
      </c>
      <c r="D641" s="10" t="s">
        <v>313</v>
      </c>
      <c r="E641" s="10"/>
      <c r="F641" s="176">
        <f aca="true" t="shared" si="123" ref="F641:H643">F642</f>
        <v>863522</v>
      </c>
      <c r="G641" s="176">
        <f t="shared" si="123"/>
        <v>663522</v>
      </c>
      <c r="H641" s="176">
        <f t="shared" si="123"/>
        <v>663522</v>
      </c>
    </row>
    <row r="642" spans="1:8" ht="30.75">
      <c r="A642" s="10" t="s">
        <v>1262</v>
      </c>
      <c r="B642" s="126" t="s">
        <v>27</v>
      </c>
      <c r="C642" s="127" t="s">
        <v>60</v>
      </c>
      <c r="D642" s="10" t="s">
        <v>330</v>
      </c>
      <c r="E642" s="10"/>
      <c r="F642" s="176">
        <f t="shared" si="123"/>
        <v>863522</v>
      </c>
      <c r="G642" s="176">
        <f t="shared" si="123"/>
        <v>663522</v>
      </c>
      <c r="H642" s="176">
        <f t="shared" si="123"/>
        <v>663522</v>
      </c>
    </row>
    <row r="643" spans="1:8" ht="15">
      <c r="A643" s="10" t="s">
        <v>1263</v>
      </c>
      <c r="B643" s="145" t="s">
        <v>665</v>
      </c>
      <c r="C643" s="127" t="s">
        <v>60</v>
      </c>
      <c r="D643" s="10" t="s">
        <v>330</v>
      </c>
      <c r="E643" s="10" t="s">
        <v>9</v>
      </c>
      <c r="F643" s="176">
        <f t="shared" si="123"/>
        <v>863522</v>
      </c>
      <c r="G643" s="176">
        <f t="shared" si="123"/>
        <v>663522</v>
      </c>
      <c r="H643" s="176">
        <f t="shared" si="123"/>
        <v>663522</v>
      </c>
    </row>
    <row r="644" spans="1:8" ht="46.5">
      <c r="A644" s="10" t="s">
        <v>1264</v>
      </c>
      <c r="B644" s="28" t="s">
        <v>654</v>
      </c>
      <c r="C644" s="127" t="s">
        <v>60</v>
      </c>
      <c r="D644" s="10" t="s">
        <v>330</v>
      </c>
      <c r="E644" s="10" t="s">
        <v>266</v>
      </c>
      <c r="F644" s="14">
        <f>'№4 вед 2023-2025'!G219</f>
        <v>863522</v>
      </c>
      <c r="G644" s="14">
        <f>'№4 вед 2023-2025'!H219</f>
        <v>663522</v>
      </c>
      <c r="H644" s="14">
        <f>'№4 вед 2023-2025'!I219</f>
        <v>663522</v>
      </c>
    </row>
    <row r="645" spans="1:8" ht="140.25">
      <c r="A645" s="10" t="s">
        <v>1265</v>
      </c>
      <c r="B645" s="28" t="s">
        <v>745</v>
      </c>
      <c r="C645" s="127" t="s">
        <v>746</v>
      </c>
      <c r="D645" s="10"/>
      <c r="E645" s="10"/>
      <c r="F645" s="176">
        <f>F646+F650</f>
        <v>343252</v>
      </c>
      <c r="G645" s="176">
        <f>G646+G650</f>
        <v>343252</v>
      </c>
      <c r="H645" s="176">
        <f>H646+H650</f>
        <v>343252</v>
      </c>
    </row>
    <row r="646" spans="1:8" ht="62.25">
      <c r="A646" s="10" t="s">
        <v>1266</v>
      </c>
      <c r="B646" s="126" t="s">
        <v>3</v>
      </c>
      <c r="C646" s="127" t="s">
        <v>746</v>
      </c>
      <c r="D646" s="10" t="s">
        <v>313</v>
      </c>
      <c r="E646" s="10"/>
      <c r="F646" s="176">
        <f aca="true" t="shared" si="124" ref="F646:H648">F647</f>
        <v>341950.7</v>
      </c>
      <c r="G646" s="176">
        <f t="shared" si="124"/>
        <v>341950.7</v>
      </c>
      <c r="H646" s="176">
        <f t="shared" si="124"/>
        <v>341950.7</v>
      </c>
    </row>
    <row r="647" spans="1:8" ht="30.75">
      <c r="A647" s="10" t="s">
        <v>1267</v>
      </c>
      <c r="B647" s="126" t="s">
        <v>27</v>
      </c>
      <c r="C647" s="127" t="s">
        <v>746</v>
      </c>
      <c r="D647" s="10" t="s">
        <v>330</v>
      </c>
      <c r="E647" s="10"/>
      <c r="F647" s="176">
        <f t="shared" si="124"/>
        <v>341950.7</v>
      </c>
      <c r="G647" s="176">
        <f t="shared" si="124"/>
        <v>341950.7</v>
      </c>
      <c r="H647" s="176">
        <f t="shared" si="124"/>
        <v>341950.7</v>
      </c>
    </row>
    <row r="648" spans="1:8" ht="15">
      <c r="A648" s="10" t="s">
        <v>1268</v>
      </c>
      <c r="B648" s="145" t="s">
        <v>665</v>
      </c>
      <c r="C648" s="127" t="s">
        <v>746</v>
      </c>
      <c r="D648" s="10" t="s">
        <v>330</v>
      </c>
      <c r="E648" s="10" t="s">
        <v>9</v>
      </c>
      <c r="F648" s="176">
        <f t="shared" si="124"/>
        <v>341950.7</v>
      </c>
      <c r="G648" s="176">
        <f t="shared" si="124"/>
        <v>341950.7</v>
      </c>
      <c r="H648" s="176">
        <f t="shared" si="124"/>
        <v>341950.7</v>
      </c>
    </row>
    <row r="649" spans="1:8" ht="46.5">
      <c r="A649" s="10" t="s">
        <v>1269</v>
      </c>
      <c r="B649" s="28" t="s">
        <v>654</v>
      </c>
      <c r="C649" s="127" t="s">
        <v>746</v>
      </c>
      <c r="D649" s="10" t="s">
        <v>330</v>
      </c>
      <c r="E649" s="10" t="s">
        <v>266</v>
      </c>
      <c r="F649" s="14">
        <f>'№4 вед 2023-2025'!G222</f>
        <v>341950.7</v>
      </c>
      <c r="G649" s="14">
        <f>'№4 вед 2023-2025'!H222</f>
        <v>341950.7</v>
      </c>
      <c r="H649" s="14">
        <f>'№4 вед 2023-2025'!I222</f>
        <v>341950.7</v>
      </c>
    </row>
    <row r="650" spans="1:8" ht="46.5">
      <c r="A650" s="10" t="s">
        <v>1270</v>
      </c>
      <c r="B650" s="126" t="s">
        <v>867</v>
      </c>
      <c r="C650" s="127" t="s">
        <v>746</v>
      </c>
      <c r="D650" s="10" t="s">
        <v>141</v>
      </c>
      <c r="E650" s="10"/>
      <c r="F650" s="14">
        <f>F651</f>
        <v>1301.3</v>
      </c>
      <c r="G650" s="14">
        <f aca="true" t="shared" si="125" ref="G650:H652">G651</f>
        <v>1301.3</v>
      </c>
      <c r="H650" s="14">
        <f t="shared" si="125"/>
        <v>1301.3</v>
      </c>
    </row>
    <row r="651" spans="1:8" ht="30.75">
      <c r="A651" s="10" t="s">
        <v>1271</v>
      </c>
      <c r="B651" s="126" t="s">
        <v>362</v>
      </c>
      <c r="C651" s="127" t="s">
        <v>746</v>
      </c>
      <c r="D651" s="10" t="s">
        <v>667</v>
      </c>
      <c r="E651" s="10"/>
      <c r="F651" s="14">
        <f>F652</f>
        <v>1301.3</v>
      </c>
      <c r="G651" s="14">
        <f t="shared" si="125"/>
        <v>1301.3</v>
      </c>
      <c r="H651" s="14">
        <f t="shared" si="125"/>
        <v>1301.3</v>
      </c>
    </row>
    <row r="652" spans="1:8" ht="15">
      <c r="A652" s="10" t="s">
        <v>1272</v>
      </c>
      <c r="B652" s="145" t="s">
        <v>665</v>
      </c>
      <c r="C652" s="127" t="s">
        <v>746</v>
      </c>
      <c r="D652" s="10" t="s">
        <v>667</v>
      </c>
      <c r="E652" s="10" t="s">
        <v>9</v>
      </c>
      <c r="F652" s="14">
        <f>F653</f>
        <v>1301.3</v>
      </c>
      <c r="G652" s="14">
        <f t="shared" si="125"/>
        <v>1301.3</v>
      </c>
      <c r="H652" s="14">
        <f t="shared" si="125"/>
        <v>1301.3</v>
      </c>
    </row>
    <row r="653" spans="1:8" ht="46.5">
      <c r="A653" s="10" t="s">
        <v>1273</v>
      </c>
      <c r="B653" s="28" t="s">
        <v>654</v>
      </c>
      <c r="C653" s="127" t="s">
        <v>746</v>
      </c>
      <c r="D653" s="10" t="s">
        <v>667</v>
      </c>
      <c r="E653" s="10" t="s">
        <v>266</v>
      </c>
      <c r="F653" s="14">
        <f>'№4 вед 2023-2025'!G224</f>
        <v>1301.3</v>
      </c>
      <c r="G653" s="14">
        <f>'№4 вед 2023-2025'!H224</f>
        <v>1301.3</v>
      </c>
      <c r="H653" s="14">
        <f>'№4 вед 2023-2025'!I224</f>
        <v>1301.3</v>
      </c>
    </row>
    <row r="654" spans="1:8" ht="15">
      <c r="A654" s="10" t="s">
        <v>1274</v>
      </c>
      <c r="B654" s="28" t="s">
        <v>795</v>
      </c>
      <c r="C654" s="127"/>
      <c r="D654" s="10"/>
      <c r="E654" s="10"/>
      <c r="F654" s="14">
        <f>'№4 вед 2023-2025'!G495</f>
        <v>0</v>
      </c>
      <c r="G654" s="14">
        <f>'№4 вед 2023-2025'!H495</f>
        <v>11483010</v>
      </c>
      <c r="H654" s="14">
        <f>'№4 вед 2023-2025'!I495</f>
        <v>23131574</v>
      </c>
    </row>
    <row r="655" spans="1:8" s="175" customFormat="1" ht="15">
      <c r="A655" s="10" t="s">
        <v>1275</v>
      </c>
      <c r="B655" s="178" t="s">
        <v>158</v>
      </c>
      <c r="C655" s="179"/>
      <c r="D655" s="173"/>
      <c r="E655" s="180"/>
      <c r="F655" s="174">
        <f>F12+F204+F247+F327+F345+F382+F403+F415+F441+F453+F476+F599+F606+F625+F654</f>
        <v>835727843.64</v>
      </c>
      <c r="G655" s="174">
        <f>G12+G204+G247+G327+G345+G382+G403+G415+G441+G453+G476+G599+G606+G625+G654</f>
        <v>789507537.64</v>
      </c>
      <c r="H655" s="174">
        <f>H12+H204+H247+H327+H345+H382+H403+H415+H441+H453+H476+H599+H606+H625+H654</f>
        <v>786183103.64</v>
      </c>
    </row>
    <row r="656" spans="1:8" s="183" customFormat="1" ht="15">
      <c r="A656" s="159"/>
      <c r="B656" s="181"/>
      <c r="C656" s="182"/>
      <c r="D656" s="182"/>
      <c r="E656" s="182"/>
      <c r="F656" s="182"/>
      <c r="G656" s="182"/>
      <c r="H656" s="181"/>
    </row>
    <row r="657" spans="1:8" s="183" customFormat="1" ht="15">
      <c r="A657" s="159"/>
      <c r="B657" s="181"/>
      <c r="C657" s="182"/>
      <c r="D657" s="182"/>
      <c r="E657" s="182"/>
      <c r="F657" s="182"/>
      <c r="G657" s="182"/>
      <c r="H657" s="182"/>
    </row>
    <row r="658" spans="1:8" s="183" customFormat="1" ht="15">
      <c r="A658" s="159"/>
      <c r="B658" s="181"/>
      <c r="C658" s="182"/>
      <c r="D658" s="182"/>
      <c r="E658" s="182"/>
      <c r="F658" s="182"/>
      <c r="G658" s="182"/>
      <c r="H658" s="181"/>
    </row>
    <row r="659" spans="1:8" s="183" customFormat="1" ht="15">
      <c r="A659" s="159"/>
      <c r="B659" s="181"/>
      <c r="C659" s="182"/>
      <c r="D659" s="182"/>
      <c r="E659" s="182"/>
      <c r="F659" s="182"/>
      <c r="G659" s="182"/>
      <c r="H659" s="181"/>
    </row>
    <row r="660" spans="1:8" s="183" customFormat="1" ht="15">
      <c r="A660" s="159"/>
      <c r="B660" s="181"/>
      <c r="C660" s="182"/>
      <c r="D660" s="182"/>
      <c r="E660" s="182"/>
      <c r="F660" s="182"/>
      <c r="G660" s="182"/>
      <c r="H660" s="181"/>
    </row>
    <row r="661" spans="1:8" s="183" customFormat="1" ht="15">
      <c r="A661" s="159"/>
      <c r="B661" s="181"/>
      <c r="C661" s="182"/>
      <c r="D661" s="182"/>
      <c r="E661" s="182"/>
      <c r="F661" s="182"/>
      <c r="G661" s="182"/>
      <c r="H661" s="181"/>
    </row>
    <row r="662" spans="1:8" s="183" customFormat="1" ht="15">
      <c r="A662" s="159"/>
      <c r="B662" s="181"/>
      <c r="C662" s="182"/>
      <c r="D662" s="182"/>
      <c r="E662" s="182"/>
      <c r="F662" s="182"/>
      <c r="G662" s="182"/>
      <c r="H662" s="181"/>
    </row>
    <row r="663" spans="1:8" s="183" customFormat="1" ht="15">
      <c r="A663" s="159"/>
      <c r="B663" s="181"/>
      <c r="C663" s="182"/>
      <c r="D663" s="182"/>
      <c r="E663" s="182"/>
      <c r="F663" s="182"/>
      <c r="G663" s="182"/>
      <c r="H663" s="181"/>
    </row>
    <row r="664" spans="1:8" s="183" customFormat="1" ht="15">
      <c r="A664" s="159"/>
      <c r="B664" s="181"/>
      <c r="C664" s="182"/>
      <c r="D664" s="182"/>
      <c r="E664" s="182"/>
      <c r="F664" s="182"/>
      <c r="G664" s="182"/>
      <c r="H664" s="181"/>
    </row>
    <row r="665" spans="1:8" s="183" customFormat="1" ht="15">
      <c r="A665" s="159"/>
      <c r="B665" s="181"/>
      <c r="C665" s="182"/>
      <c r="D665" s="182"/>
      <c r="E665" s="182"/>
      <c r="F665" s="182"/>
      <c r="G665" s="182"/>
      <c r="H665" s="181"/>
    </row>
    <row r="666" spans="1:8" s="183" customFormat="1" ht="15">
      <c r="A666" s="159"/>
      <c r="B666" s="181"/>
      <c r="C666" s="182"/>
      <c r="D666" s="182"/>
      <c r="E666" s="182"/>
      <c r="F666" s="182"/>
      <c r="G666" s="182"/>
      <c r="H666" s="181"/>
    </row>
    <row r="667" spans="1:8" s="183" customFormat="1" ht="15">
      <c r="A667" s="159"/>
      <c r="B667" s="181"/>
      <c r="C667" s="182"/>
      <c r="D667" s="182"/>
      <c r="E667" s="182"/>
      <c r="F667" s="182"/>
      <c r="G667" s="182"/>
      <c r="H667" s="181"/>
    </row>
    <row r="668" spans="1:8" s="183" customFormat="1" ht="15">
      <c r="A668" s="159"/>
      <c r="B668" s="181"/>
      <c r="C668" s="182"/>
      <c r="D668" s="182"/>
      <c r="E668" s="182"/>
      <c r="F668" s="182"/>
      <c r="G668" s="182"/>
      <c r="H668" s="181"/>
    </row>
    <row r="669" spans="1:8" s="183" customFormat="1" ht="15">
      <c r="A669" s="159"/>
      <c r="B669" s="181"/>
      <c r="C669" s="182"/>
      <c r="D669" s="182"/>
      <c r="E669" s="182"/>
      <c r="F669" s="182"/>
      <c r="G669" s="182"/>
      <c r="H669" s="181"/>
    </row>
    <row r="670" spans="1:8" s="183" customFormat="1" ht="15">
      <c r="A670" s="159"/>
      <c r="B670" s="181"/>
      <c r="C670" s="182"/>
      <c r="D670" s="182"/>
      <c r="E670" s="182"/>
      <c r="F670" s="182"/>
      <c r="G670" s="182"/>
      <c r="H670" s="181"/>
    </row>
    <row r="671" spans="1:8" s="183" customFormat="1" ht="15">
      <c r="A671" s="159"/>
      <c r="B671" s="181"/>
      <c r="C671" s="182"/>
      <c r="D671" s="182"/>
      <c r="E671" s="182"/>
      <c r="F671" s="182"/>
      <c r="G671" s="182"/>
      <c r="H671" s="181"/>
    </row>
    <row r="672" spans="1:8" s="183" customFormat="1" ht="15">
      <c r="A672" s="159"/>
      <c r="B672" s="181"/>
      <c r="C672" s="182"/>
      <c r="D672" s="182"/>
      <c r="E672" s="182"/>
      <c r="F672" s="182"/>
      <c r="G672" s="182"/>
      <c r="H672" s="181"/>
    </row>
    <row r="673" spans="1:8" s="183" customFormat="1" ht="15">
      <c r="A673" s="159"/>
      <c r="B673" s="181"/>
      <c r="C673" s="182"/>
      <c r="D673" s="182"/>
      <c r="E673" s="182"/>
      <c r="F673" s="182"/>
      <c r="G673" s="182"/>
      <c r="H673" s="181"/>
    </row>
    <row r="674" spans="1:8" s="183" customFormat="1" ht="15">
      <c r="A674" s="159"/>
      <c r="B674" s="181"/>
      <c r="C674" s="182"/>
      <c r="D674" s="182"/>
      <c r="E674" s="182"/>
      <c r="F674" s="182"/>
      <c r="G674" s="182"/>
      <c r="H674" s="181"/>
    </row>
    <row r="675" spans="1:8" s="183" customFormat="1" ht="15">
      <c r="A675" s="159"/>
      <c r="B675" s="181"/>
      <c r="C675" s="182"/>
      <c r="D675" s="182"/>
      <c r="E675" s="182"/>
      <c r="F675" s="182"/>
      <c r="G675" s="182"/>
      <c r="H675" s="181"/>
    </row>
    <row r="676" spans="1:8" s="183" customFormat="1" ht="15">
      <c r="A676" s="159"/>
      <c r="B676" s="181"/>
      <c r="C676" s="182"/>
      <c r="D676" s="182"/>
      <c r="E676" s="182"/>
      <c r="F676" s="182"/>
      <c r="G676" s="182"/>
      <c r="H676" s="181"/>
    </row>
    <row r="677" spans="1:8" s="183" customFormat="1" ht="15">
      <c r="A677" s="159"/>
      <c r="B677" s="181"/>
      <c r="C677" s="182"/>
      <c r="D677" s="182"/>
      <c r="E677" s="182"/>
      <c r="F677" s="182"/>
      <c r="G677" s="182"/>
      <c r="H677" s="181"/>
    </row>
    <row r="678" spans="1:8" s="183" customFormat="1" ht="15">
      <c r="A678" s="159"/>
      <c r="B678" s="181"/>
      <c r="C678" s="182"/>
      <c r="D678" s="182"/>
      <c r="E678" s="182"/>
      <c r="F678" s="182"/>
      <c r="G678" s="182"/>
      <c r="H678" s="181"/>
    </row>
    <row r="679" spans="1:8" s="183" customFormat="1" ht="15">
      <c r="A679" s="159"/>
      <c r="B679" s="181"/>
      <c r="C679" s="182"/>
      <c r="D679" s="182"/>
      <c r="E679" s="182"/>
      <c r="F679" s="182"/>
      <c r="G679" s="182"/>
      <c r="H679" s="181"/>
    </row>
    <row r="680" spans="1:8" s="183" customFormat="1" ht="15">
      <c r="A680" s="159"/>
      <c r="B680" s="181"/>
      <c r="C680" s="182"/>
      <c r="D680" s="182"/>
      <c r="E680" s="182"/>
      <c r="F680" s="182"/>
      <c r="G680" s="182"/>
      <c r="H680" s="181"/>
    </row>
  </sheetData>
  <sheetProtection/>
  <autoFilter ref="A10:H656"/>
  <mergeCells count="5">
    <mergeCell ref="A7:H7"/>
    <mergeCell ref="G1:H1"/>
    <mergeCell ref="G2:H2"/>
    <mergeCell ref="G3:H3"/>
    <mergeCell ref="G4:H4"/>
  </mergeCells>
  <printOptions/>
  <pageMargins left="0.7480314960629921" right="0.1968503937007874" top="0.15748031496062992" bottom="0.15748031496062992" header="0.15748031496062992" footer="0.15748031496062992"/>
  <pageSetup fitToHeight="10000" fitToWidth="1" horizontalDpi="600" verticalDpi="600" orientation="portrait" paperSize="9" scale="57" r:id="rId1"/>
  <rowBreaks count="1" manualBreakCount="1">
    <brk id="387" max="7" man="1"/>
  </rowBreaks>
</worksheet>
</file>

<file path=xl/worksheets/sheet6.xml><?xml version="1.0" encoding="utf-8"?>
<worksheet xmlns="http://schemas.openxmlformats.org/spreadsheetml/2006/main" xmlns:r="http://schemas.openxmlformats.org/officeDocument/2006/relationships">
  <sheetPr>
    <pageSetUpPr fitToPage="1"/>
  </sheetPr>
  <dimension ref="A1:K26"/>
  <sheetViews>
    <sheetView view="pageBreakPreview" zoomScale="75" zoomScaleSheetLayoutView="75" zoomScalePageLayoutView="0" workbookViewId="0" topLeftCell="A1">
      <selection activeCell="C18" sqref="C18"/>
    </sheetView>
  </sheetViews>
  <sheetFormatPr defaultColWidth="9.00390625" defaultRowHeight="15"/>
  <cols>
    <col min="1" max="1" width="5.7109375" style="6" customWidth="1"/>
    <col min="2" max="2" width="38.7109375" style="82" customWidth="1"/>
    <col min="3" max="4" width="17.7109375" style="82" customWidth="1"/>
    <col min="5" max="11" width="17.7109375" style="6" customWidth="1"/>
    <col min="12" max="16384" width="9.00390625" style="2" customWidth="1"/>
  </cols>
  <sheetData>
    <row r="1" spans="2:11" ht="14.25" customHeight="1">
      <c r="B1" s="78"/>
      <c r="C1" s="78"/>
      <c r="D1" s="78"/>
      <c r="E1" s="78"/>
      <c r="F1" s="78"/>
      <c r="G1" s="78"/>
      <c r="H1" s="78"/>
      <c r="I1" s="81"/>
      <c r="J1" s="307" t="s">
        <v>588</v>
      </c>
      <c r="K1" s="307"/>
    </row>
    <row r="2" spans="2:11" ht="15">
      <c r="B2" s="78"/>
      <c r="C2" s="78"/>
      <c r="D2" s="78"/>
      <c r="E2" s="5"/>
      <c r="F2" s="5"/>
      <c r="G2" s="5"/>
      <c r="H2" s="5"/>
      <c r="I2" s="259" t="s">
        <v>1145</v>
      </c>
      <c r="J2" s="259"/>
      <c r="K2" s="259"/>
    </row>
    <row r="3" spans="2:11" ht="15">
      <c r="B3" s="78"/>
      <c r="C3" s="78"/>
      <c r="D3" s="78"/>
      <c r="E3" s="5"/>
      <c r="F3" s="5"/>
      <c r="G3" s="5"/>
      <c r="H3" s="5"/>
      <c r="I3" s="259" t="s">
        <v>298</v>
      </c>
      <c r="J3" s="259"/>
      <c r="K3" s="259"/>
    </row>
    <row r="4" spans="2:11" ht="15.75" customHeight="1">
      <c r="B4" s="78"/>
      <c r="C4" s="78"/>
      <c r="D4" s="78"/>
      <c r="E4" s="5"/>
      <c r="F4" s="5"/>
      <c r="G4" s="5"/>
      <c r="H4" s="5"/>
      <c r="I4" s="308" t="s">
        <v>1309</v>
      </c>
      <c r="J4" s="308"/>
      <c r="K4" s="308"/>
    </row>
    <row r="5" spans="2:11" ht="15.75" customHeight="1">
      <c r="B5" s="78"/>
      <c r="C5" s="78"/>
      <c r="D5" s="78"/>
      <c r="E5" s="5"/>
      <c r="F5" s="5"/>
      <c r="G5" s="5"/>
      <c r="H5" s="5"/>
      <c r="I5" s="101"/>
      <c r="J5" s="101"/>
      <c r="K5" s="101"/>
    </row>
    <row r="6" spans="1:11" ht="54" customHeight="1">
      <c r="A6" s="309" t="s">
        <v>1310</v>
      </c>
      <c r="B6" s="309"/>
      <c r="C6" s="309"/>
      <c r="D6" s="309"/>
      <c r="E6" s="309"/>
      <c r="F6" s="309"/>
      <c r="G6" s="309"/>
      <c r="H6" s="309"/>
      <c r="I6" s="309"/>
      <c r="J6" s="309"/>
      <c r="K6" s="309"/>
    </row>
    <row r="7" spans="1:11" ht="22.5" customHeight="1">
      <c r="A7" s="77"/>
      <c r="B7" s="77"/>
      <c r="C7" s="77"/>
      <c r="D7" s="77"/>
      <c r="E7" s="77"/>
      <c r="F7" s="77"/>
      <c r="G7" s="77"/>
      <c r="H7" s="77"/>
      <c r="I7" s="77"/>
      <c r="J7" s="77"/>
      <c r="K7" s="83" t="s">
        <v>258</v>
      </c>
    </row>
    <row r="8" spans="1:11" s="85" customFormat="1" ht="46.5" customHeight="1">
      <c r="A8" s="310" t="s">
        <v>660</v>
      </c>
      <c r="B8" s="310" t="s">
        <v>1030</v>
      </c>
      <c r="C8" s="312" t="s">
        <v>674</v>
      </c>
      <c r="D8" s="313"/>
      <c r="E8" s="313"/>
      <c r="F8" s="314" t="s">
        <v>1076</v>
      </c>
      <c r="G8" s="315"/>
      <c r="H8" s="315"/>
      <c r="I8" s="315"/>
      <c r="J8" s="315"/>
      <c r="K8" s="316"/>
    </row>
    <row r="9" spans="1:11" s="85" customFormat="1" ht="19.5" customHeight="1">
      <c r="A9" s="310"/>
      <c r="B9" s="310"/>
      <c r="C9" s="313"/>
      <c r="D9" s="313"/>
      <c r="E9" s="313"/>
      <c r="F9" s="314" t="s">
        <v>1031</v>
      </c>
      <c r="G9" s="315"/>
      <c r="H9" s="315"/>
      <c r="I9" s="315"/>
      <c r="J9" s="315"/>
      <c r="K9" s="316"/>
    </row>
    <row r="10" spans="1:11" s="85" customFormat="1" ht="77.25" customHeight="1">
      <c r="A10" s="311"/>
      <c r="B10" s="311"/>
      <c r="C10" s="313"/>
      <c r="D10" s="313"/>
      <c r="E10" s="313"/>
      <c r="F10" s="314" t="s">
        <v>1077</v>
      </c>
      <c r="G10" s="315"/>
      <c r="H10" s="316"/>
      <c r="I10" s="317" t="s">
        <v>1078</v>
      </c>
      <c r="J10" s="318"/>
      <c r="K10" s="319"/>
    </row>
    <row r="11" spans="1:11" s="85" customFormat="1" ht="27" customHeight="1">
      <c r="A11" s="4"/>
      <c r="B11" s="4"/>
      <c r="C11" s="4" t="s">
        <v>1094</v>
      </c>
      <c r="D11" s="4" t="s">
        <v>1205</v>
      </c>
      <c r="E11" s="4" t="s">
        <v>1304</v>
      </c>
      <c r="F11" s="84" t="s">
        <v>1094</v>
      </c>
      <c r="G11" s="84" t="s">
        <v>1205</v>
      </c>
      <c r="H11" s="84" t="s">
        <v>1304</v>
      </c>
      <c r="I11" s="84" t="s">
        <v>1094</v>
      </c>
      <c r="J11" s="84" t="s">
        <v>1205</v>
      </c>
      <c r="K11" s="84" t="s">
        <v>1304</v>
      </c>
    </row>
    <row r="12" spans="1:11" s="79" customFormat="1" ht="15" customHeight="1">
      <c r="A12" s="86"/>
      <c r="B12" s="86">
        <v>1</v>
      </c>
      <c r="C12" s="86">
        <v>2</v>
      </c>
      <c r="D12" s="86">
        <v>3</v>
      </c>
      <c r="E12" s="86">
        <v>4</v>
      </c>
      <c r="F12" s="86">
        <v>5</v>
      </c>
      <c r="G12" s="86">
        <v>6</v>
      </c>
      <c r="H12" s="86">
        <v>7</v>
      </c>
      <c r="I12" s="86">
        <v>8</v>
      </c>
      <c r="J12" s="86">
        <v>9</v>
      </c>
      <c r="K12" s="86">
        <v>10</v>
      </c>
    </row>
    <row r="13" spans="1:11" ht="15">
      <c r="A13" s="80">
        <v>1</v>
      </c>
      <c r="B13" s="87" t="s">
        <v>1010</v>
      </c>
      <c r="C13" s="88">
        <f>F13+I13</f>
        <v>9875699</v>
      </c>
      <c r="D13" s="88">
        <f>G13+J13</f>
        <v>9748647</v>
      </c>
      <c r="E13" s="88">
        <f>H13+K13</f>
        <v>9748647</v>
      </c>
      <c r="F13" s="89">
        <v>9240448</v>
      </c>
      <c r="G13" s="89">
        <v>9240448</v>
      </c>
      <c r="H13" s="89">
        <v>9240448</v>
      </c>
      <c r="I13" s="19">
        <v>635251</v>
      </c>
      <c r="J13" s="19">
        <v>508199</v>
      </c>
      <c r="K13" s="19">
        <v>508199</v>
      </c>
    </row>
    <row r="14" spans="1:11" ht="15">
      <c r="A14" s="80">
        <v>2</v>
      </c>
      <c r="B14" s="87" t="s">
        <v>589</v>
      </c>
      <c r="C14" s="88">
        <f>F14+I14</f>
        <v>3856545</v>
      </c>
      <c r="D14" s="88">
        <f aca="true" t="shared" si="0" ref="D14:E25">G14+J14</f>
        <v>3436221</v>
      </c>
      <c r="E14" s="88">
        <f t="shared" si="0"/>
        <v>3436221</v>
      </c>
      <c r="F14" s="89">
        <v>1754943</v>
      </c>
      <c r="G14" s="89">
        <v>1754943</v>
      </c>
      <c r="H14" s="89">
        <v>1754943</v>
      </c>
      <c r="I14" s="19">
        <v>2101602</v>
      </c>
      <c r="J14" s="19">
        <v>1681278</v>
      </c>
      <c r="K14" s="19">
        <v>1681278</v>
      </c>
    </row>
    <row r="15" spans="1:11" ht="15">
      <c r="A15" s="80">
        <v>3</v>
      </c>
      <c r="B15" s="87" t="s">
        <v>743</v>
      </c>
      <c r="C15" s="88">
        <f aca="true" t="shared" si="1" ref="C15:C25">F15+I15</f>
        <v>3440698</v>
      </c>
      <c r="D15" s="88">
        <f t="shared" si="0"/>
        <v>2752551</v>
      </c>
      <c r="E15" s="88">
        <f t="shared" si="0"/>
        <v>2752551</v>
      </c>
      <c r="F15" s="89">
        <v>0</v>
      </c>
      <c r="G15" s="89">
        <v>0</v>
      </c>
      <c r="H15" s="89">
        <v>0</v>
      </c>
      <c r="I15" s="19">
        <v>3440698</v>
      </c>
      <c r="J15" s="19">
        <v>2752551</v>
      </c>
      <c r="K15" s="19">
        <v>2752551</v>
      </c>
    </row>
    <row r="16" spans="1:11" ht="15">
      <c r="A16" s="80">
        <v>4</v>
      </c>
      <c r="B16" s="87" t="s">
        <v>546</v>
      </c>
      <c r="C16" s="88">
        <f t="shared" si="1"/>
        <v>1624892</v>
      </c>
      <c r="D16" s="88">
        <f t="shared" si="0"/>
        <v>1571656</v>
      </c>
      <c r="E16" s="88">
        <f t="shared" si="0"/>
        <v>1571656</v>
      </c>
      <c r="F16" s="89">
        <v>1358716</v>
      </c>
      <c r="G16" s="89">
        <v>1358716</v>
      </c>
      <c r="H16" s="89">
        <v>1358716</v>
      </c>
      <c r="I16" s="19">
        <v>266176</v>
      </c>
      <c r="J16" s="19">
        <v>212940</v>
      </c>
      <c r="K16" s="19">
        <v>212940</v>
      </c>
    </row>
    <row r="17" spans="1:11" ht="15">
      <c r="A17" s="80">
        <v>5</v>
      </c>
      <c r="B17" s="87" t="s">
        <v>1011</v>
      </c>
      <c r="C17" s="88">
        <f t="shared" si="1"/>
        <v>4026476</v>
      </c>
      <c r="D17" s="88">
        <f t="shared" si="0"/>
        <v>4021309</v>
      </c>
      <c r="E17" s="88">
        <f t="shared" si="0"/>
        <v>4021309</v>
      </c>
      <c r="F17" s="89">
        <v>4000642</v>
      </c>
      <c r="G17" s="89">
        <v>4000642</v>
      </c>
      <c r="H17" s="89">
        <v>4000642</v>
      </c>
      <c r="I17" s="19">
        <v>25834</v>
      </c>
      <c r="J17" s="19">
        <v>20667</v>
      </c>
      <c r="K17" s="19">
        <v>20667</v>
      </c>
    </row>
    <row r="18" spans="1:11" ht="15">
      <c r="A18" s="80">
        <v>6</v>
      </c>
      <c r="B18" s="90" t="s">
        <v>154</v>
      </c>
      <c r="C18" s="88">
        <f t="shared" si="1"/>
        <v>4076964</v>
      </c>
      <c r="D18" s="88">
        <f t="shared" si="0"/>
        <v>3261563</v>
      </c>
      <c r="E18" s="88">
        <f t="shared" si="0"/>
        <v>3261563</v>
      </c>
      <c r="F18" s="89">
        <v>0</v>
      </c>
      <c r="G18" s="89">
        <v>0</v>
      </c>
      <c r="H18" s="89">
        <v>0</v>
      </c>
      <c r="I18" s="19">
        <v>4076964</v>
      </c>
      <c r="J18" s="19">
        <v>3261563</v>
      </c>
      <c r="K18" s="19">
        <v>3261563</v>
      </c>
    </row>
    <row r="19" spans="1:11" ht="15">
      <c r="A19" s="80">
        <v>7</v>
      </c>
      <c r="B19" s="87" t="s">
        <v>21</v>
      </c>
      <c r="C19" s="88">
        <f t="shared" si="1"/>
        <v>1540424</v>
      </c>
      <c r="D19" s="88">
        <f t="shared" si="0"/>
        <v>1267569</v>
      </c>
      <c r="E19" s="88">
        <f t="shared" si="0"/>
        <v>1267569</v>
      </c>
      <c r="F19" s="89">
        <v>176162</v>
      </c>
      <c r="G19" s="89">
        <v>176162</v>
      </c>
      <c r="H19" s="89">
        <v>176162</v>
      </c>
      <c r="I19" s="19">
        <v>1364262</v>
      </c>
      <c r="J19" s="19">
        <v>1091407</v>
      </c>
      <c r="K19" s="19">
        <v>1091407</v>
      </c>
    </row>
    <row r="20" spans="1:11" ht="15">
      <c r="A20" s="80">
        <v>8</v>
      </c>
      <c r="B20" s="87" t="s">
        <v>1012</v>
      </c>
      <c r="C20" s="88">
        <f t="shared" si="1"/>
        <v>5280252</v>
      </c>
      <c r="D20" s="88">
        <f t="shared" si="0"/>
        <v>4899145</v>
      </c>
      <c r="E20" s="88">
        <f t="shared" si="0"/>
        <v>4899145</v>
      </c>
      <c r="F20" s="89">
        <v>3374736</v>
      </c>
      <c r="G20" s="89">
        <v>3374736</v>
      </c>
      <c r="H20" s="89">
        <v>3374736</v>
      </c>
      <c r="I20" s="19">
        <v>1905516</v>
      </c>
      <c r="J20" s="19">
        <v>1524409</v>
      </c>
      <c r="K20" s="19">
        <v>1524409</v>
      </c>
    </row>
    <row r="21" spans="1:11" ht="15">
      <c r="A21" s="80">
        <v>9</v>
      </c>
      <c r="B21" s="87" t="s">
        <v>1013</v>
      </c>
      <c r="C21" s="88">
        <f t="shared" si="1"/>
        <v>2473650</v>
      </c>
      <c r="D21" s="88">
        <f t="shared" si="0"/>
        <v>2362545</v>
      </c>
      <c r="E21" s="88">
        <f t="shared" si="0"/>
        <v>2362545</v>
      </c>
      <c r="F21" s="89">
        <v>1918131</v>
      </c>
      <c r="G21" s="89">
        <v>1918131</v>
      </c>
      <c r="H21" s="89">
        <v>1918131</v>
      </c>
      <c r="I21" s="19">
        <v>555519</v>
      </c>
      <c r="J21" s="19">
        <v>444414</v>
      </c>
      <c r="K21" s="19">
        <v>444414</v>
      </c>
    </row>
    <row r="22" spans="1:11" ht="15">
      <c r="A22" s="80">
        <v>10</v>
      </c>
      <c r="B22" s="87" t="s">
        <v>547</v>
      </c>
      <c r="C22" s="88">
        <f t="shared" si="1"/>
        <v>2116232</v>
      </c>
      <c r="D22" s="88">
        <f t="shared" si="0"/>
        <v>1903041</v>
      </c>
      <c r="E22" s="88">
        <f t="shared" si="0"/>
        <v>1903041</v>
      </c>
      <c r="F22" s="89">
        <v>1050290</v>
      </c>
      <c r="G22" s="89">
        <v>1050290</v>
      </c>
      <c r="H22" s="89">
        <v>1050290</v>
      </c>
      <c r="I22" s="19">
        <v>1065942</v>
      </c>
      <c r="J22" s="19">
        <v>852751</v>
      </c>
      <c r="K22" s="19">
        <v>852751</v>
      </c>
    </row>
    <row r="23" spans="1:11" ht="15">
      <c r="A23" s="80">
        <v>11</v>
      </c>
      <c r="B23" s="87" t="s">
        <v>1014</v>
      </c>
      <c r="C23" s="88">
        <f t="shared" si="1"/>
        <v>1627862</v>
      </c>
      <c r="D23" s="88">
        <f t="shared" si="0"/>
        <v>1504135</v>
      </c>
      <c r="E23" s="88">
        <f t="shared" si="0"/>
        <v>1504135</v>
      </c>
      <c r="F23" s="89">
        <v>1009232</v>
      </c>
      <c r="G23" s="89">
        <v>1009232</v>
      </c>
      <c r="H23" s="89">
        <v>1009232</v>
      </c>
      <c r="I23" s="19">
        <v>618630</v>
      </c>
      <c r="J23" s="19">
        <v>494903</v>
      </c>
      <c r="K23" s="19">
        <v>494903</v>
      </c>
    </row>
    <row r="24" spans="1:11" ht="15">
      <c r="A24" s="80">
        <v>12</v>
      </c>
      <c r="B24" s="87" t="s">
        <v>1015</v>
      </c>
      <c r="C24" s="88">
        <f t="shared" si="1"/>
        <v>3631280</v>
      </c>
      <c r="D24" s="88">
        <f t="shared" si="0"/>
        <v>3279555</v>
      </c>
      <c r="E24" s="88">
        <f t="shared" si="0"/>
        <v>3279555</v>
      </c>
      <c r="F24" s="89">
        <v>1872674</v>
      </c>
      <c r="G24" s="89">
        <v>1872674</v>
      </c>
      <c r="H24" s="89">
        <v>1872674</v>
      </c>
      <c r="I24" s="19">
        <v>1758606</v>
      </c>
      <c r="J24" s="19">
        <v>1406881</v>
      </c>
      <c r="K24" s="19">
        <v>1406881</v>
      </c>
    </row>
    <row r="25" spans="1:11" ht="15">
      <c r="A25" s="80">
        <v>13</v>
      </c>
      <c r="B25" s="87" t="s">
        <v>1016</v>
      </c>
      <c r="C25" s="88">
        <f t="shared" si="1"/>
        <v>1958584</v>
      </c>
      <c r="D25" s="88">
        <f t="shared" si="0"/>
        <v>1720321</v>
      </c>
      <c r="E25" s="88">
        <f>H25+K25</f>
        <v>1720321</v>
      </c>
      <c r="F25" s="89">
        <v>767284</v>
      </c>
      <c r="G25" s="89">
        <v>767284</v>
      </c>
      <c r="H25" s="89">
        <v>767284</v>
      </c>
      <c r="I25" s="19">
        <v>1191300</v>
      </c>
      <c r="J25" s="19">
        <v>953037</v>
      </c>
      <c r="K25" s="19">
        <v>953037</v>
      </c>
    </row>
    <row r="26" spans="1:11" ht="15">
      <c r="A26" s="80"/>
      <c r="B26" s="91" t="s">
        <v>548</v>
      </c>
      <c r="C26" s="88">
        <f aca="true" t="shared" si="2" ref="C26:K26">SUM(C13:C25)</f>
        <v>45529558</v>
      </c>
      <c r="D26" s="88">
        <f t="shared" si="2"/>
        <v>41728258</v>
      </c>
      <c r="E26" s="88">
        <f t="shared" si="2"/>
        <v>41728258</v>
      </c>
      <c r="F26" s="88">
        <f>SUM(F13:F25)</f>
        <v>26523258</v>
      </c>
      <c r="G26" s="88">
        <f>SUM(G13:G25)</f>
        <v>26523258</v>
      </c>
      <c r="H26" s="88">
        <f>SUM(H13:H25)</f>
        <v>26523258</v>
      </c>
      <c r="I26" s="88">
        <f t="shared" si="2"/>
        <v>19006300</v>
      </c>
      <c r="J26" s="88">
        <f t="shared" si="2"/>
        <v>15205000</v>
      </c>
      <c r="K26" s="88">
        <f t="shared" si="2"/>
        <v>15205000</v>
      </c>
    </row>
  </sheetData>
  <sheetProtection/>
  <mergeCells count="12">
    <mergeCell ref="F10:H10"/>
    <mergeCell ref="I10:K10"/>
    <mergeCell ref="I3:K3"/>
    <mergeCell ref="I2:K2"/>
    <mergeCell ref="J1:K1"/>
    <mergeCell ref="I4:K4"/>
    <mergeCell ref="A6:K6"/>
    <mergeCell ref="A8:A10"/>
    <mergeCell ref="B8:B10"/>
    <mergeCell ref="C8:E10"/>
    <mergeCell ref="F8:K8"/>
    <mergeCell ref="F9:K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E25"/>
  <sheetViews>
    <sheetView view="pageBreakPreview" zoomScale="75" zoomScaleSheetLayoutView="75" zoomScalePageLayoutView="0" workbookViewId="0" topLeftCell="A1">
      <selection activeCell="C19" sqref="C19"/>
    </sheetView>
  </sheetViews>
  <sheetFormatPr defaultColWidth="9.00390625" defaultRowHeight="15"/>
  <cols>
    <col min="1" max="1" width="9.00390625" style="92" customWidth="1"/>
    <col min="2" max="2" width="35.140625" style="92" customWidth="1"/>
    <col min="3" max="3" width="14.57421875" style="92" customWidth="1"/>
    <col min="4" max="4" width="14.7109375" style="92" customWidth="1"/>
    <col min="5" max="5" width="18.28125" style="92" customWidth="1"/>
    <col min="6" max="16384" width="9.00390625" style="92" customWidth="1"/>
  </cols>
  <sheetData>
    <row r="1" spans="4:5" ht="13.5">
      <c r="D1" s="320" t="s">
        <v>1148</v>
      </c>
      <c r="E1" s="320"/>
    </row>
    <row r="2" spans="4:5" ht="13.5">
      <c r="D2" s="321" t="s">
        <v>1145</v>
      </c>
      <c r="E2" s="321"/>
    </row>
    <row r="3" spans="4:5" ht="13.5">
      <c r="D3" s="321" t="s">
        <v>298</v>
      </c>
      <c r="E3" s="321"/>
    </row>
    <row r="4" spans="4:5" ht="13.5">
      <c r="D4" s="321" t="s">
        <v>1311</v>
      </c>
      <c r="E4" s="321"/>
    </row>
    <row r="5" spans="1:5" ht="94.5" customHeight="1">
      <c r="A5" s="323" t="s">
        <v>1312</v>
      </c>
      <c r="B5" s="323"/>
      <c r="C5" s="323"/>
      <c r="D5" s="323"/>
      <c r="E5" s="323"/>
    </row>
    <row r="6" spans="1:5" ht="15">
      <c r="A6" s="106"/>
      <c r="B6" s="107"/>
      <c r="C6" s="107"/>
      <c r="D6" s="107"/>
      <c r="E6" s="107"/>
    </row>
    <row r="7" spans="1:5" ht="15">
      <c r="A7" s="106"/>
      <c r="B7" s="107"/>
      <c r="C7" s="107"/>
      <c r="D7" s="107"/>
      <c r="E7" s="108" t="s">
        <v>258</v>
      </c>
    </row>
    <row r="8" spans="1:5" s="93" customFormat="1" ht="15.75" customHeight="1">
      <c r="A8" s="324" t="s">
        <v>660</v>
      </c>
      <c r="B8" s="324" t="s">
        <v>342</v>
      </c>
      <c r="C8" s="325" t="s">
        <v>1032</v>
      </c>
      <c r="D8" s="325"/>
      <c r="E8" s="326"/>
    </row>
    <row r="9" spans="1:5" s="93" customFormat="1" ht="15">
      <c r="A9" s="325"/>
      <c r="B9" s="324"/>
      <c r="C9" s="109" t="s">
        <v>1094</v>
      </c>
      <c r="D9" s="109" t="s">
        <v>1205</v>
      </c>
      <c r="E9" s="137" t="s">
        <v>1304</v>
      </c>
    </row>
    <row r="10" spans="1:5" s="94" customFormat="1" ht="15">
      <c r="A10" s="110"/>
      <c r="B10" s="111">
        <v>1</v>
      </c>
      <c r="C10" s="111">
        <v>2</v>
      </c>
      <c r="D10" s="111">
        <v>3</v>
      </c>
      <c r="E10" s="138">
        <v>4</v>
      </c>
    </row>
    <row r="11" spans="1:5" ht="15">
      <c r="A11" s="112">
        <v>1</v>
      </c>
      <c r="B11" s="113" t="s">
        <v>1010</v>
      </c>
      <c r="C11" s="114">
        <v>53225</v>
      </c>
      <c r="D11" s="114">
        <v>55790</v>
      </c>
      <c r="E11" s="139">
        <v>0</v>
      </c>
    </row>
    <row r="12" spans="1:5" ht="15">
      <c r="A12" s="112">
        <v>2</v>
      </c>
      <c r="B12" s="113" t="s">
        <v>589</v>
      </c>
      <c r="C12" s="114">
        <v>88725</v>
      </c>
      <c r="D12" s="114">
        <v>93000</v>
      </c>
      <c r="E12" s="139">
        <v>0</v>
      </c>
    </row>
    <row r="13" spans="1:5" ht="15">
      <c r="A13" s="112">
        <v>3</v>
      </c>
      <c r="B13" s="113" t="s">
        <v>743</v>
      </c>
      <c r="C13" s="114">
        <v>124225</v>
      </c>
      <c r="D13" s="114">
        <v>130225</v>
      </c>
      <c r="E13" s="139">
        <v>0</v>
      </c>
    </row>
    <row r="14" spans="1:5" ht="15">
      <c r="A14" s="112">
        <v>4</v>
      </c>
      <c r="B14" s="113" t="s">
        <v>546</v>
      </c>
      <c r="C14" s="114">
        <v>88725</v>
      </c>
      <c r="D14" s="114">
        <v>93000</v>
      </c>
      <c r="E14" s="139">
        <v>0</v>
      </c>
    </row>
    <row r="15" spans="1:5" ht="15">
      <c r="A15" s="112">
        <v>5</v>
      </c>
      <c r="B15" s="113" t="s">
        <v>1011</v>
      </c>
      <c r="C15" s="114">
        <v>53225</v>
      </c>
      <c r="D15" s="114">
        <v>55790</v>
      </c>
      <c r="E15" s="139">
        <v>0</v>
      </c>
    </row>
    <row r="16" spans="1:5" ht="15">
      <c r="A16" s="112">
        <v>6</v>
      </c>
      <c r="B16" s="113" t="s">
        <v>21</v>
      </c>
      <c r="C16" s="114">
        <v>88725</v>
      </c>
      <c r="D16" s="114">
        <v>93000</v>
      </c>
      <c r="E16" s="139">
        <v>0</v>
      </c>
    </row>
    <row r="17" spans="1:5" ht="15">
      <c r="A17" s="112">
        <v>7</v>
      </c>
      <c r="B17" s="113" t="s">
        <v>1012</v>
      </c>
      <c r="C17" s="114">
        <v>124225</v>
      </c>
      <c r="D17" s="114">
        <v>130225</v>
      </c>
      <c r="E17" s="139">
        <v>0</v>
      </c>
    </row>
    <row r="18" spans="1:5" ht="15">
      <c r="A18" s="112">
        <v>8</v>
      </c>
      <c r="B18" s="113" t="s">
        <v>1013</v>
      </c>
      <c r="C18" s="114">
        <v>53225</v>
      </c>
      <c r="D18" s="114">
        <v>55790</v>
      </c>
      <c r="E18" s="139">
        <v>0</v>
      </c>
    </row>
    <row r="19" spans="1:5" ht="15">
      <c r="A19" s="112">
        <v>9</v>
      </c>
      <c r="B19" s="113" t="s">
        <v>547</v>
      </c>
      <c r="C19" s="114">
        <v>88725</v>
      </c>
      <c r="D19" s="114">
        <v>93000</v>
      </c>
      <c r="E19" s="139">
        <v>0</v>
      </c>
    </row>
    <row r="20" spans="1:5" ht="15">
      <c r="A20" s="112">
        <v>10</v>
      </c>
      <c r="B20" s="113" t="s">
        <v>1014</v>
      </c>
      <c r="C20" s="114">
        <v>53225</v>
      </c>
      <c r="D20" s="114">
        <v>55790</v>
      </c>
      <c r="E20" s="139">
        <v>0</v>
      </c>
    </row>
    <row r="21" spans="1:5" ht="15">
      <c r="A21" s="112">
        <v>11</v>
      </c>
      <c r="B21" s="113" t="s">
        <v>1015</v>
      </c>
      <c r="C21" s="114">
        <v>88725</v>
      </c>
      <c r="D21" s="114">
        <v>93000</v>
      </c>
      <c r="E21" s="139">
        <v>0</v>
      </c>
    </row>
    <row r="22" spans="1:5" ht="15">
      <c r="A22" s="112">
        <v>12</v>
      </c>
      <c r="B22" s="113" t="s">
        <v>1016</v>
      </c>
      <c r="C22" s="114">
        <v>53225</v>
      </c>
      <c r="D22" s="114">
        <v>55790</v>
      </c>
      <c r="E22" s="139">
        <v>0</v>
      </c>
    </row>
    <row r="23" spans="1:5" ht="15">
      <c r="A23" s="115"/>
      <c r="B23" s="116" t="s">
        <v>548</v>
      </c>
      <c r="C23" s="117">
        <f>SUM(C11:C22)</f>
        <v>958200</v>
      </c>
      <c r="D23" s="117">
        <f>SUM(D11:D22)</f>
        <v>1004400</v>
      </c>
      <c r="E23" s="95">
        <f>SUM(E11:E22)</f>
        <v>0</v>
      </c>
    </row>
    <row r="24" spans="1:5" ht="15">
      <c r="A24" s="96"/>
      <c r="B24" s="97"/>
      <c r="C24" s="98"/>
      <c r="D24" s="98"/>
      <c r="E24" s="99"/>
    </row>
    <row r="25" spans="1:5" ht="30.75" customHeight="1">
      <c r="A25" s="322"/>
      <c r="B25" s="322"/>
      <c r="C25" s="322"/>
      <c r="D25" s="322"/>
      <c r="E25" s="322"/>
    </row>
  </sheetData>
  <sheetProtection/>
  <mergeCells count="9">
    <mergeCell ref="D1:E1"/>
    <mergeCell ref="D2:E2"/>
    <mergeCell ref="D3:E3"/>
    <mergeCell ref="D4:E4"/>
    <mergeCell ref="A25:E25"/>
    <mergeCell ref="A5:E5"/>
    <mergeCell ref="A8:A9"/>
    <mergeCell ref="B8:B9"/>
    <mergeCell ref="C8:E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G26"/>
  <sheetViews>
    <sheetView view="pageBreakPreview" zoomScale="75" zoomScaleSheetLayoutView="75" zoomScalePageLayoutView="0" workbookViewId="0" topLeftCell="A1">
      <selection activeCell="E20" sqref="E20"/>
    </sheetView>
  </sheetViews>
  <sheetFormatPr defaultColWidth="9.00390625" defaultRowHeight="15"/>
  <cols>
    <col min="1" max="1" width="8.7109375" style="75" customWidth="1"/>
    <col min="2" max="3" width="9.00390625" style="75" customWidth="1"/>
    <col min="4" max="4" width="13.7109375" style="75" customWidth="1"/>
    <col min="5" max="5" width="16.7109375" style="75" customWidth="1"/>
    <col min="6" max="6" width="19.140625" style="75" customWidth="1"/>
    <col min="7" max="7" width="19.28125" style="75" customWidth="1"/>
    <col min="8" max="16384" width="9.00390625" style="75" customWidth="1"/>
  </cols>
  <sheetData>
    <row r="1" spans="6:7" ht="15">
      <c r="F1" s="320" t="s">
        <v>1147</v>
      </c>
      <c r="G1" s="320"/>
    </row>
    <row r="2" spans="6:7" ht="15">
      <c r="F2" s="321" t="s">
        <v>1145</v>
      </c>
      <c r="G2" s="321"/>
    </row>
    <row r="3" spans="6:7" ht="15">
      <c r="F3" s="321" t="s">
        <v>298</v>
      </c>
      <c r="G3" s="321"/>
    </row>
    <row r="4" spans="6:7" ht="15">
      <c r="F4" s="330" t="s">
        <v>1314</v>
      </c>
      <c r="G4" s="330"/>
    </row>
    <row r="6" spans="1:7" ht="72.75" customHeight="1">
      <c r="A6" s="332" t="s">
        <v>1313</v>
      </c>
      <c r="B6" s="332"/>
      <c r="C6" s="332"/>
      <c r="D6" s="332"/>
      <c r="E6" s="332"/>
      <c r="F6" s="332"/>
      <c r="G6" s="332"/>
    </row>
    <row r="7" spans="1:7" ht="15">
      <c r="A7" s="65"/>
      <c r="B7" s="64"/>
      <c r="C7" s="64"/>
      <c r="D7" s="64"/>
      <c r="E7" s="64"/>
      <c r="F7" s="64"/>
      <c r="G7" s="64"/>
    </row>
    <row r="8" spans="1:7" ht="15">
      <c r="A8" s="65"/>
      <c r="B8" s="64"/>
      <c r="C8" s="66"/>
      <c r="D8" s="64"/>
      <c r="E8" s="66"/>
      <c r="F8" s="64"/>
      <c r="G8" s="66" t="s">
        <v>258</v>
      </c>
    </row>
    <row r="9" spans="1:7" s="76" customFormat="1" ht="73.5" customHeight="1">
      <c r="A9" s="74" t="s">
        <v>660</v>
      </c>
      <c r="B9" s="333" t="s">
        <v>342</v>
      </c>
      <c r="C9" s="333"/>
      <c r="D9" s="333"/>
      <c r="E9" s="67" t="s">
        <v>1094</v>
      </c>
      <c r="F9" s="67" t="s">
        <v>1205</v>
      </c>
      <c r="G9" s="67" t="s">
        <v>1304</v>
      </c>
    </row>
    <row r="10" spans="1:7" ht="15">
      <c r="A10" s="68"/>
      <c r="B10" s="331">
        <v>1</v>
      </c>
      <c r="C10" s="331"/>
      <c r="D10" s="331"/>
      <c r="E10" s="69">
        <v>2</v>
      </c>
      <c r="F10" s="69">
        <v>3</v>
      </c>
      <c r="G10" s="69">
        <v>4</v>
      </c>
    </row>
    <row r="11" spans="1:7" ht="15">
      <c r="A11" s="70">
        <v>1</v>
      </c>
      <c r="B11" s="329" t="s">
        <v>1010</v>
      </c>
      <c r="C11" s="328"/>
      <c r="D11" s="328"/>
      <c r="E11" s="118">
        <v>1574</v>
      </c>
      <c r="F11" s="118">
        <v>1574</v>
      </c>
      <c r="G11" s="118">
        <v>1574</v>
      </c>
    </row>
    <row r="12" spans="1:7" ht="15">
      <c r="A12" s="70">
        <v>2</v>
      </c>
      <c r="B12" s="329" t="s">
        <v>589</v>
      </c>
      <c r="C12" s="328"/>
      <c r="D12" s="328"/>
      <c r="E12" s="118">
        <v>3852</v>
      </c>
      <c r="F12" s="118">
        <v>3852</v>
      </c>
      <c r="G12" s="118">
        <v>3852</v>
      </c>
    </row>
    <row r="13" spans="1:7" ht="15">
      <c r="A13" s="70">
        <v>3</v>
      </c>
      <c r="B13" s="329" t="s">
        <v>743</v>
      </c>
      <c r="C13" s="328"/>
      <c r="D13" s="328"/>
      <c r="E13" s="118">
        <v>7715</v>
      </c>
      <c r="F13" s="118">
        <v>7715</v>
      </c>
      <c r="G13" s="118">
        <v>7715</v>
      </c>
    </row>
    <row r="14" spans="1:7" ht="15">
      <c r="A14" s="70">
        <v>4</v>
      </c>
      <c r="B14" s="329" t="s">
        <v>546</v>
      </c>
      <c r="C14" s="328"/>
      <c r="D14" s="328"/>
      <c r="E14" s="118">
        <v>1172</v>
      </c>
      <c r="F14" s="118">
        <v>1172</v>
      </c>
      <c r="G14" s="118">
        <v>1172</v>
      </c>
    </row>
    <row r="15" spans="1:7" ht="15">
      <c r="A15" s="70">
        <v>5</v>
      </c>
      <c r="B15" s="329" t="s">
        <v>1011</v>
      </c>
      <c r="C15" s="328"/>
      <c r="D15" s="328"/>
      <c r="E15" s="118">
        <v>192</v>
      </c>
      <c r="F15" s="118">
        <v>192</v>
      </c>
      <c r="G15" s="118">
        <v>192</v>
      </c>
    </row>
    <row r="16" spans="1:7" ht="15">
      <c r="A16" s="70">
        <v>6</v>
      </c>
      <c r="B16" s="329" t="s">
        <v>154</v>
      </c>
      <c r="C16" s="329"/>
      <c r="D16" s="329"/>
      <c r="E16" s="118">
        <v>20027</v>
      </c>
      <c r="F16" s="118">
        <v>20027</v>
      </c>
      <c r="G16" s="118">
        <v>20027</v>
      </c>
    </row>
    <row r="17" spans="1:7" ht="15">
      <c r="A17" s="70">
        <v>7</v>
      </c>
      <c r="B17" s="329" t="s">
        <v>21</v>
      </c>
      <c r="C17" s="328"/>
      <c r="D17" s="328"/>
      <c r="E17" s="118">
        <v>4314</v>
      </c>
      <c r="F17" s="118">
        <v>4314</v>
      </c>
      <c r="G17" s="118">
        <v>4314</v>
      </c>
    </row>
    <row r="18" spans="1:7" ht="15">
      <c r="A18" s="70">
        <v>8</v>
      </c>
      <c r="B18" s="329" t="s">
        <v>1012</v>
      </c>
      <c r="C18" s="328"/>
      <c r="D18" s="328"/>
      <c r="E18" s="118">
        <v>4693</v>
      </c>
      <c r="F18" s="118">
        <v>4693</v>
      </c>
      <c r="G18" s="118">
        <v>4693</v>
      </c>
    </row>
    <row r="19" spans="1:7" ht="15">
      <c r="A19" s="70">
        <v>9</v>
      </c>
      <c r="B19" s="329" t="s">
        <v>1013</v>
      </c>
      <c r="C19" s="328"/>
      <c r="D19" s="328"/>
      <c r="E19" s="118">
        <v>1100</v>
      </c>
      <c r="F19" s="118">
        <v>1100</v>
      </c>
      <c r="G19" s="118">
        <v>1100</v>
      </c>
    </row>
    <row r="20" spans="1:7" ht="15">
      <c r="A20" s="70">
        <v>10</v>
      </c>
      <c r="B20" s="329" t="s">
        <v>547</v>
      </c>
      <c r="C20" s="328"/>
      <c r="D20" s="328"/>
      <c r="E20" s="118">
        <v>2259</v>
      </c>
      <c r="F20" s="118">
        <v>2259</v>
      </c>
      <c r="G20" s="118">
        <v>2259</v>
      </c>
    </row>
    <row r="21" spans="1:7" ht="15">
      <c r="A21" s="70">
        <v>11</v>
      </c>
      <c r="B21" s="329" t="s">
        <v>1014</v>
      </c>
      <c r="C21" s="328"/>
      <c r="D21" s="328"/>
      <c r="E21" s="118">
        <v>1815</v>
      </c>
      <c r="F21" s="118">
        <v>1815</v>
      </c>
      <c r="G21" s="118">
        <v>1815</v>
      </c>
    </row>
    <row r="22" spans="1:7" ht="15">
      <c r="A22" s="70">
        <v>12</v>
      </c>
      <c r="B22" s="329" t="s">
        <v>1015</v>
      </c>
      <c r="C22" s="328"/>
      <c r="D22" s="328"/>
      <c r="E22" s="118">
        <v>4657</v>
      </c>
      <c r="F22" s="118">
        <v>4657</v>
      </c>
      <c r="G22" s="118">
        <v>4657</v>
      </c>
    </row>
    <row r="23" spans="1:7" ht="15">
      <c r="A23" s="70">
        <v>13</v>
      </c>
      <c r="B23" s="329" t="s">
        <v>1016</v>
      </c>
      <c r="C23" s="328"/>
      <c r="D23" s="328"/>
      <c r="E23" s="118">
        <v>1430</v>
      </c>
      <c r="F23" s="118">
        <v>1430</v>
      </c>
      <c r="G23" s="118">
        <v>1430</v>
      </c>
    </row>
    <row r="24" spans="1:7" ht="15">
      <c r="A24" s="71"/>
      <c r="B24" s="327" t="s">
        <v>548</v>
      </c>
      <c r="C24" s="328"/>
      <c r="D24" s="328"/>
      <c r="E24" s="72">
        <f>SUM(E11:E23)</f>
        <v>54800</v>
      </c>
      <c r="F24" s="72">
        <f>SUM(F11:F23)</f>
        <v>54800</v>
      </c>
      <c r="G24" s="72">
        <f>SUM(G11:G23)</f>
        <v>54800</v>
      </c>
    </row>
    <row r="25" spans="1:7" ht="15">
      <c r="A25" s="73"/>
      <c r="B25" s="73"/>
      <c r="C25" s="73"/>
      <c r="D25" s="64"/>
      <c r="E25" s="64"/>
      <c r="F25" s="64"/>
      <c r="G25" s="64"/>
    </row>
    <row r="26" spans="1:7" ht="15">
      <c r="A26" s="73"/>
      <c r="B26" s="73"/>
      <c r="C26" s="73"/>
      <c r="D26" s="64"/>
      <c r="E26" s="64"/>
      <c r="F26" s="64"/>
      <c r="G26" s="64"/>
    </row>
  </sheetData>
  <sheetProtection/>
  <mergeCells count="21">
    <mergeCell ref="B15:D15"/>
    <mergeCell ref="B12:D12"/>
    <mergeCell ref="B9:D9"/>
    <mergeCell ref="B11:D11"/>
    <mergeCell ref="B21:D21"/>
    <mergeCell ref="B13:D13"/>
    <mergeCell ref="B14:D14"/>
    <mergeCell ref="F1:G1"/>
    <mergeCell ref="F2:G2"/>
    <mergeCell ref="F3:G3"/>
    <mergeCell ref="F4:G4"/>
    <mergeCell ref="B10:D10"/>
    <mergeCell ref="A6:G6"/>
    <mergeCell ref="B24:D24"/>
    <mergeCell ref="B16:D16"/>
    <mergeCell ref="B18:D18"/>
    <mergeCell ref="B19:D19"/>
    <mergeCell ref="B23:D23"/>
    <mergeCell ref="B17:D17"/>
    <mergeCell ref="B22:D22"/>
    <mergeCell ref="B20:D2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view="pageBreakPreview" zoomScale="75" zoomScaleSheetLayoutView="75" zoomScalePageLayoutView="0" workbookViewId="0" topLeftCell="A1">
      <selection activeCell="D22" sqref="D22"/>
    </sheetView>
  </sheetViews>
  <sheetFormatPr defaultColWidth="9.00390625" defaultRowHeight="15"/>
  <cols>
    <col min="1" max="1" width="6.00390625" style="6" customWidth="1"/>
    <col min="2" max="2" width="44.7109375" style="6" customWidth="1"/>
    <col min="3" max="3" width="16.7109375" style="6" customWidth="1"/>
    <col min="4" max="4" width="17.00390625" style="6" customWidth="1"/>
    <col min="5" max="5" width="16.57421875" style="6" customWidth="1"/>
    <col min="6" max="16384" width="9.00390625" style="2" customWidth="1"/>
  </cols>
  <sheetData>
    <row r="1" spans="4:5" ht="15">
      <c r="D1" s="257" t="s">
        <v>1320</v>
      </c>
      <c r="E1" s="257"/>
    </row>
    <row r="2" spans="4:5" ht="15">
      <c r="D2" s="258" t="s">
        <v>1145</v>
      </c>
      <c r="E2" s="258"/>
    </row>
    <row r="3" spans="4:5" ht="15">
      <c r="D3" s="258" t="s">
        <v>298</v>
      </c>
      <c r="E3" s="258"/>
    </row>
    <row r="4" spans="4:5" ht="15">
      <c r="D4" s="334" t="s">
        <v>1288</v>
      </c>
      <c r="E4" s="334"/>
    </row>
    <row r="6" spans="4:5" ht="15" customHeight="1">
      <c r="D6" s="62"/>
      <c r="E6" s="62"/>
    </row>
    <row r="7" spans="1:5" ht="49.5" customHeight="1">
      <c r="A7" s="335" t="s">
        <v>1315</v>
      </c>
      <c r="B7" s="335"/>
      <c r="C7" s="335"/>
      <c r="D7" s="335"/>
      <c r="E7" s="335"/>
    </row>
    <row r="8" spans="1:5" ht="15.75" customHeight="1">
      <c r="A8" s="77"/>
      <c r="B8" s="77"/>
      <c r="C8" s="77"/>
      <c r="D8" s="77"/>
      <c r="E8" s="83" t="s">
        <v>258</v>
      </c>
    </row>
    <row r="9" spans="1:5" s="85" customFormat="1" ht="46.5" customHeight="1">
      <c r="A9" s="130" t="s">
        <v>660</v>
      </c>
      <c r="B9" s="130" t="s">
        <v>342</v>
      </c>
      <c r="C9" s="131" t="s">
        <v>1094</v>
      </c>
      <c r="D9" s="84" t="s">
        <v>1205</v>
      </c>
      <c r="E9" s="84" t="s">
        <v>1304</v>
      </c>
    </row>
    <row r="10" spans="1:5" s="85" customFormat="1" ht="15.75" customHeight="1">
      <c r="A10" s="84"/>
      <c r="B10" s="84">
        <v>1</v>
      </c>
      <c r="C10" s="131">
        <v>2</v>
      </c>
      <c r="D10" s="84">
        <v>3</v>
      </c>
      <c r="E10" s="84">
        <v>4</v>
      </c>
    </row>
    <row r="11" spans="1:5" ht="18" customHeight="1">
      <c r="A11" s="80">
        <v>1</v>
      </c>
      <c r="B11" s="87" t="s">
        <v>1010</v>
      </c>
      <c r="C11" s="132">
        <v>62531</v>
      </c>
      <c r="D11" s="89">
        <v>168981</v>
      </c>
      <c r="E11" s="185">
        <v>147600</v>
      </c>
    </row>
    <row r="12" spans="1:5" ht="18" customHeight="1">
      <c r="A12" s="80">
        <v>2</v>
      </c>
      <c r="B12" s="87" t="s">
        <v>589</v>
      </c>
      <c r="C12" s="132">
        <v>8174806</v>
      </c>
      <c r="D12" s="89">
        <v>8576634</v>
      </c>
      <c r="E12" s="185">
        <v>8558202</v>
      </c>
    </row>
    <row r="13" spans="1:5" ht="18" customHeight="1">
      <c r="A13" s="80">
        <v>3</v>
      </c>
      <c r="B13" s="87" t="s">
        <v>743</v>
      </c>
      <c r="C13" s="132">
        <v>6238259</v>
      </c>
      <c r="D13" s="89">
        <v>6898302</v>
      </c>
      <c r="E13" s="185">
        <v>6869374</v>
      </c>
    </row>
    <row r="14" spans="1:5" ht="18" customHeight="1">
      <c r="A14" s="80">
        <v>4</v>
      </c>
      <c r="B14" s="87" t="s">
        <v>546</v>
      </c>
      <c r="C14" s="132">
        <v>7369005</v>
      </c>
      <c r="D14" s="89">
        <v>7405322</v>
      </c>
      <c r="E14" s="185">
        <v>7387931</v>
      </c>
    </row>
    <row r="15" spans="1:5" ht="18" customHeight="1">
      <c r="A15" s="80">
        <v>5</v>
      </c>
      <c r="B15" s="87" t="s">
        <v>1011</v>
      </c>
      <c r="C15" s="132">
        <v>924278</v>
      </c>
      <c r="D15" s="89">
        <v>922463</v>
      </c>
      <c r="E15" s="185">
        <v>915245</v>
      </c>
    </row>
    <row r="16" spans="1:5" ht="18" customHeight="1">
      <c r="A16" s="80">
        <v>6</v>
      </c>
      <c r="B16" s="90" t="s">
        <v>154</v>
      </c>
      <c r="C16" s="132">
        <v>26296778</v>
      </c>
      <c r="D16" s="89">
        <v>26913884</v>
      </c>
      <c r="E16" s="185">
        <v>26726944</v>
      </c>
    </row>
    <row r="17" spans="1:5" ht="18" customHeight="1">
      <c r="A17" s="80">
        <v>7</v>
      </c>
      <c r="B17" s="87" t="s">
        <v>21</v>
      </c>
      <c r="C17" s="132">
        <v>6937057</v>
      </c>
      <c r="D17" s="89">
        <v>7188928</v>
      </c>
      <c r="E17" s="185">
        <v>7168110</v>
      </c>
    </row>
    <row r="18" spans="1:5" ht="18" customHeight="1">
      <c r="A18" s="80">
        <v>8</v>
      </c>
      <c r="B18" s="87" t="s">
        <v>1012</v>
      </c>
      <c r="C18" s="132">
        <v>6783196</v>
      </c>
      <c r="D18" s="89">
        <v>7126532</v>
      </c>
      <c r="E18" s="185">
        <v>7086713</v>
      </c>
    </row>
    <row r="19" spans="1:5" ht="18" customHeight="1">
      <c r="A19" s="80">
        <v>9</v>
      </c>
      <c r="B19" s="87" t="s">
        <v>1013</v>
      </c>
      <c r="C19" s="132">
        <v>5504653</v>
      </c>
      <c r="D19" s="89">
        <v>5605110</v>
      </c>
      <c r="E19" s="185">
        <v>5593991</v>
      </c>
    </row>
    <row r="20" spans="1:5" ht="18" customHeight="1">
      <c r="A20" s="80">
        <v>10</v>
      </c>
      <c r="B20" s="87" t="s">
        <v>547</v>
      </c>
      <c r="C20" s="132">
        <v>6229947</v>
      </c>
      <c r="D20" s="89">
        <v>6426018</v>
      </c>
      <c r="E20" s="185">
        <v>6408178</v>
      </c>
    </row>
    <row r="21" spans="1:5" ht="18" customHeight="1">
      <c r="A21" s="80">
        <v>11</v>
      </c>
      <c r="B21" s="87" t="s">
        <v>1014</v>
      </c>
      <c r="C21" s="132">
        <v>6077841</v>
      </c>
      <c r="D21" s="89">
        <v>6186394</v>
      </c>
      <c r="E21" s="185">
        <v>6172309</v>
      </c>
    </row>
    <row r="22" spans="1:5" ht="18" customHeight="1">
      <c r="A22" s="80">
        <v>12</v>
      </c>
      <c r="B22" s="87" t="s">
        <v>1015</v>
      </c>
      <c r="C22" s="132">
        <v>9386027</v>
      </c>
      <c r="D22" s="89">
        <v>9718149</v>
      </c>
      <c r="E22" s="185">
        <v>9698113</v>
      </c>
    </row>
    <row r="23" spans="1:5" ht="18" customHeight="1">
      <c r="A23" s="80">
        <v>13</v>
      </c>
      <c r="B23" s="87" t="s">
        <v>1016</v>
      </c>
      <c r="C23" s="132">
        <v>4829902</v>
      </c>
      <c r="D23" s="89">
        <v>5060732</v>
      </c>
      <c r="E23" s="185">
        <v>5053174</v>
      </c>
    </row>
    <row r="24" spans="1:5" ht="18" customHeight="1">
      <c r="A24" s="80"/>
      <c r="B24" s="91" t="s">
        <v>548</v>
      </c>
      <c r="C24" s="133">
        <f>SUM(C11:C23)</f>
        <v>94814280</v>
      </c>
      <c r="D24" s="134">
        <f>SUM(D11:D23)</f>
        <v>98197449</v>
      </c>
      <c r="E24" s="186">
        <f>SUM(E11:E23)</f>
        <v>97785884</v>
      </c>
    </row>
    <row r="25" spans="1:5" ht="24" customHeight="1">
      <c r="A25" s="336"/>
      <c r="B25" s="337"/>
      <c r="C25" s="337"/>
      <c r="D25" s="337"/>
      <c r="E25" s="337"/>
    </row>
    <row r="26" spans="1:5" ht="9.75" customHeight="1">
      <c r="A26" s="338"/>
      <c r="B26" s="338"/>
      <c r="C26" s="338"/>
      <c r="D26" s="338"/>
      <c r="E26" s="338"/>
    </row>
    <row r="27" spans="1:5" ht="23.25" customHeight="1" hidden="1">
      <c r="A27" s="338"/>
      <c r="B27" s="338"/>
      <c r="C27" s="338"/>
      <c r="D27" s="338"/>
      <c r="E27" s="338"/>
    </row>
    <row r="28" spans="1:5" ht="15">
      <c r="A28" s="135"/>
      <c r="B28" s="135"/>
      <c r="C28" s="135"/>
      <c r="D28" s="135"/>
      <c r="E28" s="135"/>
    </row>
    <row r="29" spans="1:5" ht="15">
      <c r="A29" s="63"/>
      <c r="B29" s="136"/>
      <c r="C29" s="129"/>
      <c r="D29" s="122"/>
      <c r="E29" s="122"/>
    </row>
  </sheetData>
  <sheetProtection/>
  <mergeCells count="6">
    <mergeCell ref="D1:E1"/>
    <mergeCell ref="D2:E2"/>
    <mergeCell ref="D3:E3"/>
    <mergeCell ref="D4:E4"/>
    <mergeCell ref="A7:E7"/>
    <mergeCell ref="A25:E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ОКК по Казачинскому району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Обухов</dc:creator>
  <cp:keywords/>
  <dc:description/>
  <cp:lastModifiedBy>novi</cp:lastModifiedBy>
  <cp:lastPrinted>2022-11-15T03:12:50Z</cp:lastPrinted>
  <dcterms:created xsi:type="dcterms:W3CDTF">2007-11-09T08:12:32Z</dcterms:created>
  <dcterms:modified xsi:type="dcterms:W3CDTF">2022-11-15T04:18:06Z</dcterms:modified>
  <cp:category/>
  <cp:version/>
  <cp:contentType/>
  <cp:contentStatus/>
</cp:coreProperties>
</file>